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1.xml" ContentType="application/vnd.openxmlformats-officedocument.drawing+xml"/>
  <Override PartName="/xl/timelines/timeline1.xml" ContentType="application/vnd.ms-excel.timelin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 hidePivotFieldList="1"/>
  <mc:AlternateContent xmlns:mc="http://schemas.openxmlformats.org/markup-compatibility/2006">
    <mc:Choice Requires="x15">
      <x15ac:absPath xmlns:x15ac="http://schemas.microsoft.com/office/spreadsheetml/2010/11/ac" url="D:\Raj Files\Raj\Study Material\Excel\Datasets\Sales Analysis\"/>
    </mc:Choice>
  </mc:AlternateContent>
  <xr:revisionPtr revIDLastSave="0" documentId="13_ncr:1_{4CE8F6C4-506D-4D2C-8E59-63501909F037}" xr6:coauthVersionLast="47" xr6:coauthVersionMax="47" xr10:uidLastSave="{00000000-0000-0000-0000-000000000000}"/>
  <bookViews>
    <workbookView xWindow="-120" yWindow="-120" windowWidth="27810" windowHeight="16440" activeTab="2" xr2:uid="{00000000-000D-0000-FFFF-FFFF00000000}"/>
  </bookViews>
  <sheets>
    <sheet name="Sales Pivots" sheetId="3" r:id="rId1"/>
    <sheet name="Quantity Pivots" sheetId="6" r:id="rId2"/>
    <sheet name="Dashboard" sheetId="8" r:id="rId3"/>
  </sheets>
  <definedNames>
    <definedName name="_xlchart.v1.0" hidden="1">'Sales Pivots'!$O$5:$O$12</definedName>
    <definedName name="_xlchart.v1.1" hidden="1">'Sales Pivots'!$P$4</definedName>
    <definedName name="_xlchart.v1.2" hidden="1">'Sales Pivots'!$P$5:$P$12</definedName>
    <definedName name="_xlchart.v1.3" hidden="1">'Sales Pivots'!$O$5:$O$12</definedName>
    <definedName name="_xlchart.v1.4" hidden="1">'Sales Pivots'!$P$4</definedName>
    <definedName name="_xlchart.v1.5" hidden="1">'Sales Pivots'!$P$5:$P$12</definedName>
    <definedName name="filtered_sales">'Sales Pivots'!$K$28</definedName>
    <definedName name="filtered_units">'Quantity Pivots'!$E$23</definedName>
    <definedName name="Timeline_Order_Date">#N/A</definedName>
  </definedNames>
  <calcPr calcId="191029"/>
  <pivotCaches>
    <pivotCache cacheId="3" r:id="rId4"/>
    <pivotCache cacheId="4" r:id="rId5"/>
    <pivotCache cacheId="1066" r:id="rId6"/>
    <pivotCache cacheId="1069" r:id="rId7"/>
    <pivotCache cacheId="1072" r:id="rId8"/>
    <pivotCache cacheId="1075" r:id="rId9"/>
    <pivotCache cacheId="1078" r:id="rId10"/>
    <pivotCache cacheId="1081" r:id="rId11"/>
    <pivotCache cacheId="1084" r:id="rId12"/>
    <pivotCache cacheId="1087" r:id="rId13"/>
  </pivotCaches>
  <extLs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10" r:id="rId14"/>
      </x15:timelineCachePivotCaches>
    </ext>
    <ext xmlns:x15="http://schemas.microsoft.com/office/spreadsheetml/2010/11/main" uri="{D0CA8CA8-9F24-4464-BF8E-62219DCF47F9}">
      <x15:timelineCacheRefs>
        <x15:timelineCacheRef r:id="rId15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Data_740a0cc8-d1c6-4f0c-9507-323306711b44" name="Sales_Data" connection="Query - Sales_Data"/>
        </x15:modelTables>
        <x15:extLst>
          <ext xmlns:x16="http://schemas.microsoft.com/office/spreadsheetml/2014/11/main" uri="{9835A34E-60A6-4A7C-AAB8-D5F71C897F49}">
            <x16:modelTimeGroupings>
              <x16:modelTimeGrouping tableName="Sales_Data" columnName="Order Date" columnId="Order Date">
                <x16:calculatedTimeColumn columnName="Order Date (Year)" columnId="Order Date (Year)" contentType="years" isSelected="1"/>
                <x16:calculatedTimeColumn columnName="Order Date (Quarter)" columnId="Order Date (Quarter)" contentType="quarters" isSelected="1"/>
                <x16:calculatedTimeColumn columnName="Order Date (Month Index)" columnId="Order Date (Month Index)" contentType="monthsindex" isSelected="1"/>
                <x16:calculatedTimeColumn columnName="Order Date (Month)" columnId="Order 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23" i="6" l="1"/>
  <c r="K28" i="3"/>
  <c r="C29" i="6"/>
  <c r="M22" i="3"/>
  <c r="H35" i="3"/>
  <c r="H31" i="3"/>
  <c r="H27" i="3"/>
  <c r="G35" i="3"/>
  <c r="G31" i="3"/>
  <c r="G27" i="3"/>
  <c r="P5" i="3"/>
  <c r="P7" i="3"/>
  <c r="H38" i="3"/>
  <c r="H34" i="3"/>
  <c r="H30" i="3"/>
  <c r="G38" i="3"/>
  <c r="G34" i="3"/>
  <c r="G30" i="3"/>
  <c r="P12" i="3"/>
  <c r="P8" i="3"/>
  <c r="H37" i="3"/>
  <c r="H33" i="3"/>
  <c r="H29" i="3"/>
  <c r="G37" i="3"/>
  <c r="G33" i="3"/>
  <c r="G29" i="3"/>
  <c r="P10" i="3"/>
  <c r="P9" i="3"/>
  <c r="H36" i="3"/>
  <c r="H32" i="3"/>
  <c r="H28" i="3"/>
  <c r="G36" i="3"/>
  <c r="G32" i="3"/>
  <c r="G28" i="3"/>
  <c r="P6" i="3"/>
  <c r="P11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6C6E6D2-EBAB-4DF9-9887-C6B7E64280A5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2" xr16:uid="{1229AADB-5E4E-486A-83FE-FBCB96B7AB9C}" name="Query - Sales_Data" description="Connection to the 'Sales_Data' query in the workbook." type="100" refreshedVersion="7" minRefreshableVersion="5">
    <extLst>
      <ext xmlns:x15="http://schemas.microsoft.com/office/spreadsheetml/2010/11/main" uri="{DE250136-89BD-433C-8126-D09CA5730AF9}">
        <x15:connection id="b6bb23da-b1d4-4129-bc57-cdb0b75a1dc1"/>
      </ext>
    </extLst>
  </connection>
  <connection id="3" xr16:uid="{C327C543-7352-405A-805C-1B9080E2E100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4" xr16:uid="{8A827EA7-4839-4E44-9581-9AC6175E2DEE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5" xr16:uid="{82904646-D195-4982-84AC-83974950141C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6" xr16:uid="{3ECF76BE-E428-44A5-8CED-79E8DE24F066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<sst xmlns="http://schemas.openxmlformats.org/spreadsheetml/2006/main" count="141" uniqueCount="66">
  <si>
    <t>Row Labels</t>
  </si>
  <si>
    <t>20in Monitor</t>
  </si>
  <si>
    <t>27in 4K Gaming Monitor</t>
  </si>
  <si>
    <t>27in FHD Monitor</t>
  </si>
  <si>
    <t>34in Ultrawide Monitor</t>
  </si>
  <si>
    <t>AA Batteries (4-pack)</t>
  </si>
  <si>
    <t>AAA Batteries (4-pack)</t>
  </si>
  <si>
    <t>Apple Airpods Headphones</t>
  </si>
  <si>
    <t>Bose SoundSport Headphones</t>
  </si>
  <si>
    <t>Flatscreen TV</t>
  </si>
  <si>
    <t>Google Phone</t>
  </si>
  <si>
    <t>iPhone</t>
  </si>
  <si>
    <t>LG Dryer</t>
  </si>
  <si>
    <t>LG Washing Machine</t>
  </si>
  <si>
    <t>Lightning Charging Cable</t>
  </si>
  <si>
    <t>Macbook Pro Laptop</t>
  </si>
  <si>
    <t>ThinkPad Laptop</t>
  </si>
  <si>
    <t>USB-C Charging Cable</t>
  </si>
  <si>
    <t>Vareebadd Phone</t>
  </si>
  <si>
    <t>Wired Headphones</t>
  </si>
  <si>
    <t>Grand Total</t>
  </si>
  <si>
    <t>CA</t>
  </si>
  <si>
    <t>GA</t>
  </si>
  <si>
    <t>MA</t>
  </si>
  <si>
    <t>ME</t>
  </si>
  <si>
    <t>NY</t>
  </si>
  <si>
    <t>OR</t>
  </si>
  <si>
    <t>TX</t>
  </si>
  <si>
    <t>WA</t>
  </si>
  <si>
    <t>Country Wise Sales</t>
  </si>
  <si>
    <t xml:space="preserve"> Atlanta</t>
  </si>
  <si>
    <t xml:space="preserve"> Austin</t>
  </si>
  <si>
    <t xml:space="preserve"> Boston</t>
  </si>
  <si>
    <t xml:space="preserve"> Dallas</t>
  </si>
  <si>
    <t xml:space="preserve"> Los Angeles</t>
  </si>
  <si>
    <t xml:space="preserve"> New York City</t>
  </si>
  <si>
    <t xml:space="preserve"> Portland</t>
  </si>
  <si>
    <t xml:space="preserve"> San Francisco</t>
  </si>
  <si>
    <t xml:space="preserve"> Seattle</t>
  </si>
  <si>
    <t>Product Wise Sales</t>
  </si>
  <si>
    <t>Sum of Quantity Ordered</t>
  </si>
  <si>
    <t>Sum of Sales</t>
  </si>
  <si>
    <t>City Wise Sales</t>
  </si>
  <si>
    <t>City Wise Quantity</t>
  </si>
  <si>
    <t>Product Wise Quantity</t>
  </si>
  <si>
    <t>Total Quantity</t>
  </si>
  <si>
    <t>Year Wise Sales</t>
  </si>
  <si>
    <t>Total Sales</t>
  </si>
  <si>
    <t>Country</t>
  </si>
  <si>
    <t>Total_Sales</t>
  </si>
  <si>
    <t>Jul</t>
  </si>
  <si>
    <t>Jan</t>
  </si>
  <si>
    <t>Feb</t>
  </si>
  <si>
    <t>Mar</t>
  </si>
  <si>
    <t>Apr</t>
  </si>
  <si>
    <t>May</t>
  </si>
  <si>
    <t>Jun</t>
  </si>
  <si>
    <t>Aug</t>
  </si>
  <si>
    <t>Sep</t>
  </si>
  <si>
    <t>Oct</t>
  </si>
  <si>
    <t>Nov</t>
  </si>
  <si>
    <t>Dec</t>
  </si>
  <si>
    <t>Month</t>
  </si>
  <si>
    <t>Total Units Sold</t>
  </si>
  <si>
    <t>Year Wise Qty</t>
  </si>
  <si>
    <t>Country Wise Qty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</si>
</sst>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[$$-409]#,##0.00"/>
  </numFmts>
  <fonts count="2" x14ac:knownFonts="1"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4" tint="-0.24997711111789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3" borderId="0" xfId="0" applyFill="1"/>
    <xf numFmtId="0" fontId="1" fillId="2" borderId="0" xfId="0" applyFont="1" applyFill="1" applyAlignment="1">
      <alignment horizontal="center" vertical="center"/>
    </xf>
    <xf numFmtId="3" fontId="0" fillId="0" borderId="0" xfId="0" applyNumberFormat="1"/>
    <xf numFmtId="1" fontId="0" fillId="0" borderId="0" xfId="0" applyNumberFormat="1"/>
    <xf numFmtId="0" fontId="1" fillId="2" borderId="0" xfId="0" applyFont="1" applyFill="1" applyAlignment="1">
      <alignment horizontal="center"/>
    </xf>
    <xf numFmtId="0" fontId="0" fillId="0" borderId="0" xfId="0" applyAlignment="1">
      <alignment horizontal="center"/>
    </xf>
  </cellXfs>
  <cellStyles count="1">
    <cellStyle name="Normal" xfId="0" builtinId="0"/>
  </cellStyles>
  <dxfs count="7">
    <dxf>
      <font>
        <b/>
        <i val="0"/>
        <sz val="11"/>
        <color theme="0"/>
      </font>
      <border>
        <vertical/>
        <horizontal/>
      </border>
    </dxf>
    <dxf>
      <font>
        <b/>
        <i val="0"/>
        <color theme="0"/>
      </font>
      <fill>
        <patternFill patternType="none">
          <bgColor auto="1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numFmt numFmtId="1" formatCode="0"/>
    </dxf>
    <dxf>
      <numFmt numFmtId="164" formatCode="[$$-409]#,##0.00"/>
    </dxf>
    <dxf>
      <alignment horizontal="left" vertical="bottom" textRotation="0" wrapText="0" indent="0" justifyLastLine="0" shrinkToFit="0" readingOrder="0"/>
    </dxf>
    <dxf>
      <numFmt numFmtId="164" formatCode="[$$-409]#,##0.00"/>
    </dxf>
    <dxf>
      <alignment horizontal="left" vertical="bottom" textRotation="0" wrapText="0" indent="0" justifyLastLine="0" shrinkToFit="0" readingOrder="0"/>
    </dxf>
  </dxfs>
  <tableStyles count="1" defaultTableStyle="TableStyleMedium2" defaultPivotStyle="PivotStyleLight16">
    <tableStyle name="Sales_Timeline" pivot="0" table="0" count="9" xr9:uid="{0BE046BB-DBB0-481A-B40C-414758ACBDBF}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A0A4C193-F2C1-4fcb-8827-314CF55A85BB}">
      <x15:dxfs count="7">
        <dxf>
          <fill>
            <patternFill patternType="solid">
              <fgColor theme="5" tint="0.39997558519241921"/>
              <bgColor theme="5" tint="0.39997558519241921"/>
            </patternFill>
          </fill>
          <border>
            <vertical/>
            <horizontal/>
          </border>
        </dxf>
        <dxf>
          <fill>
            <gradientFill degree="90">
              <stop position="0">
                <color theme="0" tint="-0.249977111117893"/>
              </stop>
              <stop position="1">
                <color theme="0" tint="-0.249977111117893"/>
              </stop>
            </gradientFill>
          </fill>
          <border>
            <vertical/>
            <horizontal/>
          </border>
        </dxf>
        <dxf>
          <fill>
            <gradientFill type="path">
              <stop position="0">
                <color theme="7" tint="0.40000610370189521"/>
              </stop>
              <stop position="1">
                <color theme="5" tint="0.40000610370189521"/>
              </stop>
            </gradientFill>
          </fill>
          <border>
            <vertical/>
            <horizontal/>
          </border>
        </dxf>
        <dxf>
          <font>
            <sz val="9"/>
            <color theme="0"/>
          </font>
          <border>
            <left/>
            <right/>
            <top/>
            <bottom/>
            <vertical/>
            <horizontal/>
          </border>
        </dxf>
        <dxf>
          <font>
            <sz val="9"/>
            <color theme="0"/>
          </font>
          <border>
            <left/>
            <right/>
            <top/>
            <bottom/>
            <vertical/>
            <horizontal/>
          </border>
        </dxf>
        <dxf>
          <font>
            <sz val="9"/>
            <color theme="0"/>
          </font>
          <border>
            <left/>
            <right/>
            <top/>
            <bottom/>
            <vertical/>
            <horizontal/>
          </border>
        </dxf>
        <dxf>
          <font>
            <b/>
            <i val="0"/>
            <sz val="10"/>
            <color theme="0"/>
          </font>
          <border>
            <left/>
            <right/>
            <top/>
            <bottom/>
            <vertical/>
            <horizontal/>
          </border>
        </dxf>
      </x15:dxfs>
    </ext>
    <ext xmlns:x15="http://schemas.microsoft.com/office/spreadsheetml/2010/11/main" uri="{9260A510-F301-46a8-8635-F512D64BE5F5}">
      <x15:timelineStyles defaultTimelineStyle="TimeSlicerStyleLight1">
        <x15:timelineStyle name="Sales_Timeline">
          <x15:timelineStyleElements>
            <x15:timelineStyleElement type="selectionLabel" dxfId="6"/>
            <x15:timelineStyleElement type="timeLevel" dxfId="5"/>
            <x15:timelineStyleElement type="periodLabel1" dxfId="4"/>
            <x15:timelineStyleElement type="periodLabel2" dxfId="3"/>
            <x15:timelineStyleElement type="selectedTimeBlock" dxfId="2"/>
            <x15:timelineStyleElement type="unselectedTimeBlock" dxfId="1"/>
            <x15:timelineStyleElement type="selectedTimeBlockSpace" dxfId="0"/>
          </x15:timelineStyleElements>
        </x15:timelineStyle>
      </x15:timelineStyles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5.xml"/><Relationship Id="rId13" Type="http://schemas.openxmlformats.org/officeDocument/2006/relationships/pivotCacheDefinition" Target="pivotCache/pivotCacheDefinition10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pivotCacheDefinition" Target="pivotCache/pivotCacheDefinition4.xml"/><Relationship Id="rId12" Type="http://schemas.openxmlformats.org/officeDocument/2006/relationships/pivotCacheDefinition" Target="pivotCache/pivotCacheDefinition9.xml"/><Relationship Id="rId17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5" Type="http://schemas.openxmlformats.org/officeDocument/2006/relationships/pivotCacheDefinition" Target="pivotCache/pivotCacheDefinition2.xml"/><Relationship Id="rId15" Type="http://schemas.microsoft.com/office/2011/relationships/timelineCache" Target="timelineCaches/timelineCache1.xml"/><Relationship Id="rId10" Type="http://schemas.openxmlformats.org/officeDocument/2006/relationships/pivotCacheDefinition" Target="pivotCache/pivotCacheDefinition7.xml"/><Relationship Id="rId19" Type="http://schemas.openxmlformats.org/officeDocument/2006/relationships/sharedStrings" Target="sharedStrings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pivotCacheDefinition" Target="pivotCache/pivotCacheDefinition11.xml"/><Relationship Id="rId22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[Yearly Sales Analysis.xlsx]Sales Pivots!City Wise Sales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Total Sales By City</a:t>
            </a:r>
          </a:p>
        </c:rich>
      </c:tx>
      <c:layout>
        <c:manualLayout>
          <c:xMode val="edge"/>
          <c:yMode val="edge"/>
          <c:x val="0.32367344706911638"/>
          <c:y val="2.212744240303295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  <c:spPr>
          <a:gradFill rotWithShape="1">
            <a:gsLst>
              <a:gs pos="0">
                <a:schemeClr val="accent4">
                  <a:satMod val="103000"/>
                  <a:lumMod val="102000"/>
                  <a:tint val="94000"/>
                </a:schemeClr>
              </a:gs>
              <a:gs pos="50000">
                <a:schemeClr val="accent4"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4">
                  <a:satMod val="103000"/>
                  <a:lumMod val="102000"/>
                  <a:tint val="94000"/>
                </a:schemeClr>
              </a:gs>
              <a:gs pos="50000">
                <a:schemeClr val="accent4"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4">
                  <a:satMod val="103000"/>
                  <a:lumMod val="102000"/>
                  <a:tint val="94000"/>
                </a:schemeClr>
              </a:gs>
              <a:gs pos="50000">
                <a:schemeClr val="accent4"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8669225721784777"/>
          <c:y val="0.13671296296296295"/>
          <c:w val="0.79040704286964125"/>
          <c:h val="0.59680446194225723"/>
        </c:manualLayout>
      </c:layout>
      <c:bar3DChart>
        <c:barDir val="col"/>
        <c:grouping val="stacked"/>
        <c:varyColors val="0"/>
        <c:ser>
          <c:idx val="0"/>
          <c:order val="0"/>
          <c:tx>
            <c:strRef>
              <c:f>'Sales Pivots'!$C$4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'Sales Pivots'!$B$5:$B$14</c:f>
              <c:strCache>
                <c:ptCount val="9"/>
                <c:pt idx="0">
                  <c:v> Atlanta</c:v>
                </c:pt>
                <c:pt idx="1">
                  <c:v> Austin</c:v>
                </c:pt>
                <c:pt idx="2">
                  <c:v> Boston</c:v>
                </c:pt>
                <c:pt idx="3">
                  <c:v> Dallas</c:v>
                </c:pt>
                <c:pt idx="4">
                  <c:v> Los Angeles</c:v>
                </c:pt>
                <c:pt idx="5">
                  <c:v> New York City</c:v>
                </c:pt>
                <c:pt idx="6">
                  <c:v> Portland</c:v>
                </c:pt>
                <c:pt idx="7">
                  <c:v> San Francisco</c:v>
                </c:pt>
                <c:pt idx="8">
                  <c:v> Seattle</c:v>
                </c:pt>
              </c:strCache>
            </c:strRef>
          </c:cat>
          <c:val>
            <c:numRef>
              <c:f>'Sales Pivots'!$C$5:$C$14</c:f>
              <c:numCache>
                <c:formatCode>[$$-409]#,##0.00</c:formatCode>
                <c:ptCount val="9"/>
                <c:pt idx="0">
                  <c:v>2795498.5799999991</c:v>
                </c:pt>
                <c:pt idx="1">
                  <c:v>1819081.7699999993</c:v>
                </c:pt>
                <c:pt idx="2">
                  <c:v>3660315.12</c:v>
                </c:pt>
                <c:pt idx="3">
                  <c:v>2766260.4499999993</c:v>
                </c:pt>
                <c:pt idx="4">
                  <c:v>5451570.810000007</c:v>
                </c:pt>
                <c:pt idx="5">
                  <c:v>4662976.810000008</c:v>
                </c:pt>
                <c:pt idx="6">
                  <c:v>2320337.6199999992</c:v>
                </c:pt>
                <c:pt idx="7">
                  <c:v>8259719.0300000161</c:v>
                </c:pt>
                <c:pt idx="8">
                  <c:v>2747605.49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3F8-4DE6-BF3C-4D75273AF1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562646207"/>
        <c:axId val="1562644959"/>
        <c:axId val="0"/>
      </c:bar3DChart>
      <c:catAx>
        <c:axId val="1562646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2644959"/>
        <c:crosses val="autoZero"/>
        <c:auto val="1"/>
        <c:lblAlgn val="ctr"/>
        <c:lblOffset val="100"/>
        <c:noMultiLvlLbl val="0"/>
      </c:catAx>
      <c:valAx>
        <c:axId val="15626449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26462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[Yearly Sales Analysis.xlsx]Sales Pivots!Product Wise Sales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1600" b="1">
                <a:solidFill>
                  <a:schemeClr val="bg1"/>
                </a:solidFill>
              </a:rPr>
              <a:t>Total Sales By Products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4">
                <a:lumMod val="40000"/>
                <a:lumOff val="6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rgbClr val="FF0000"/>
            </a:solidFill>
            <a:ln w="9525">
              <a:solidFill>
                <a:srgbClr val="FF0000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'Sales Pivots'!$H$4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4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cat>
            <c:strRef>
              <c:f>'Sales Pivots'!$G$5:$G$24</c:f>
              <c:strCache>
                <c:ptCount val="19"/>
                <c:pt idx="0">
                  <c:v>20in Monitor</c:v>
                </c:pt>
                <c:pt idx="1">
                  <c:v>27in 4K Gaming Monitor</c:v>
                </c:pt>
                <c:pt idx="2">
                  <c:v>27in FHD Monitor</c:v>
                </c:pt>
                <c:pt idx="3">
                  <c:v>34in Ultrawide Monitor</c:v>
                </c:pt>
                <c:pt idx="4">
                  <c:v>AA Batteries (4-pack)</c:v>
                </c:pt>
                <c:pt idx="5">
                  <c:v>AAA Batteries (4-pack)</c:v>
                </c:pt>
                <c:pt idx="6">
                  <c:v>Apple Airpods Headphones</c:v>
                </c:pt>
                <c:pt idx="7">
                  <c:v>Bose SoundSport Headphones</c:v>
                </c:pt>
                <c:pt idx="8">
                  <c:v>Flatscreen TV</c:v>
                </c:pt>
                <c:pt idx="9">
                  <c:v>Google Phone</c:v>
                </c:pt>
                <c:pt idx="10">
                  <c:v>iPhone</c:v>
                </c:pt>
                <c:pt idx="11">
                  <c:v>LG Dryer</c:v>
                </c:pt>
                <c:pt idx="12">
                  <c:v>LG Washing Machine</c:v>
                </c:pt>
                <c:pt idx="13">
                  <c:v>Lightning Charging Cable</c:v>
                </c:pt>
                <c:pt idx="14">
                  <c:v>Macbook Pro Laptop</c:v>
                </c:pt>
                <c:pt idx="15">
                  <c:v>ThinkPad Laptop</c:v>
                </c:pt>
                <c:pt idx="16">
                  <c:v>USB-C Charging Cable</c:v>
                </c:pt>
                <c:pt idx="17">
                  <c:v>Vareebadd Phone</c:v>
                </c:pt>
                <c:pt idx="18">
                  <c:v>Wired Headphones</c:v>
                </c:pt>
              </c:strCache>
            </c:strRef>
          </c:cat>
          <c:val>
            <c:numRef>
              <c:f>'Sales Pivots'!$H$5:$H$24</c:f>
              <c:numCache>
                <c:formatCode>[$$-409]#,##0.00</c:formatCode>
                <c:ptCount val="19"/>
                <c:pt idx="0">
                  <c:v>453818.73999999894</c:v>
                </c:pt>
                <c:pt idx="1">
                  <c:v>2434707.5699999998</c:v>
                </c:pt>
                <c:pt idx="2">
                  <c:v>1131974.5299999991</c:v>
                </c:pt>
                <c:pt idx="3">
                  <c:v>2355558.0099999998</c:v>
                </c:pt>
                <c:pt idx="4">
                  <c:v>106118.40000000001</c:v>
                </c:pt>
                <c:pt idx="5">
                  <c:v>92725.880000000019</c:v>
                </c:pt>
                <c:pt idx="6">
                  <c:v>2348550</c:v>
                </c:pt>
                <c:pt idx="7">
                  <c:v>1345265.4599999997</c:v>
                </c:pt>
                <c:pt idx="8">
                  <c:v>1445400</c:v>
                </c:pt>
                <c:pt idx="9">
                  <c:v>3318600</c:v>
                </c:pt>
                <c:pt idx="10">
                  <c:v>4792900</c:v>
                </c:pt>
                <c:pt idx="11">
                  <c:v>387600</c:v>
                </c:pt>
                <c:pt idx="12">
                  <c:v>399600</c:v>
                </c:pt>
                <c:pt idx="13">
                  <c:v>347004.4499999999</c:v>
                </c:pt>
                <c:pt idx="14">
                  <c:v>8035900</c:v>
                </c:pt>
                <c:pt idx="15">
                  <c:v>4127958.7200000118</c:v>
                </c:pt>
                <c:pt idx="16">
                  <c:v>286453.4499999999</c:v>
                </c:pt>
                <c:pt idx="17">
                  <c:v>826800</c:v>
                </c:pt>
                <c:pt idx="18">
                  <c:v>246430.46999999994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73-4C3E-8E64-FB73E756D9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18095792"/>
        <c:axId val="918093296"/>
      </c:lineChart>
      <c:catAx>
        <c:axId val="9180957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8093296"/>
        <c:crosses val="autoZero"/>
        <c:auto val="1"/>
        <c:lblAlgn val="ctr"/>
        <c:lblOffset val="100"/>
        <c:noMultiLvlLbl val="0"/>
      </c:catAx>
      <c:valAx>
        <c:axId val="918093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80957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[Yearly Sales Analysis.xlsx]Quantity Pivots!product wise qty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600" b="1" i="0" baseline="0">
                <a:solidFill>
                  <a:schemeClr val="bg1"/>
                </a:solidFill>
                <a:effectLst/>
              </a:rPr>
              <a:t>Top 5 Product sold by Quantity Units</a:t>
            </a:r>
            <a:endParaRPr lang="en-IN" sz="1600">
              <a:solidFill>
                <a:schemeClr val="bg1"/>
              </a:solidFill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2"/>
          </a:solidFill>
          <a:ln w="19050"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2"/>
          </a:solidFill>
          <a:ln w="19050">
            <a:noFill/>
          </a:ln>
          <a:effectLst/>
        </c:spPr>
        <c:dLbl>
          <c:idx val="0"/>
          <c:layout>
            <c:manualLayout>
              <c:x val="-7.5721218300949786E-2"/>
              <c:y val="0.1259171770195391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4"/>
          </a:solidFill>
          <a:ln w="19050">
            <a:noFill/>
          </a:ln>
          <a:effectLst/>
        </c:spPr>
        <c:dLbl>
          <c:idx val="0"/>
          <c:layout>
            <c:manualLayout>
              <c:x val="-8.0938178590985482E-2"/>
              <c:y val="-0.1080551910177894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6"/>
          </a:solidFill>
          <a:ln w="19050">
            <a:noFill/>
          </a:ln>
          <a:effectLst/>
        </c:spPr>
        <c:dLbl>
          <c:idx val="0"/>
          <c:layout>
            <c:manualLayout>
              <c:x val="5.3431144847901207E-2"/>
              <c:y val="-0.1394747010790317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2">
              <a:lumMod val="60000"/>
            </a:schemeClr>
          </a:solidFill>
          <a:ln w="19050">
            <a:noFill/>
          </a:ln>
          <a:effectLst/>
        </c:spPr>
        <c:dLbl>
          <c:idx val="0"/>
          <c:layout>
            <c:manualLayout>
              <c:x val="9.6868709756604165E-2"/>
              <c:y val="-2.4777631962671332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4">
              <a:lumMod val="60000"/>
            </a:schemeClr>
          </a:solidFill>
          <a:ln w="19050">
            <a:noFill/>
          </a:ln>
          <a:effectLst/>
        </c:spPr>
        <c:dLbl>
          <c:idx val="0"/>
          <c:layout>
            <c:manualLayout>
              <c:x val="6.004135274457599E-2"/>
              <c:y val="0.147672790901137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'Quantity Pivots'!$F$6</c:f>
              <c:strCache>
                <c:ptCount val="1"/>
                <c:pt idx="0">
                  <c:v>Total</c:v>
                </c:pt>
              </c:strCache>
            </c:strRef>
          </c:tx>
          <c:spPr>
            <a:ln>
              <a:noFill/>
            </a:ln>
          </c:spPr>
          <c:dPt>
            <c:idx val="0"/>
            <c:bubble3D val="0"/>
            <c:spPr>
              <a:solidFill>
                <a:schemeClr val="accent2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E522-44AD-B9D4-5A9DF4690784}"/>
              </c:ext>
            </c:extLst>
          </c:dPt>
          <c:dPt>
            <c:idx val="1"/>
            <c:bubble3D val="0"/>
            <c:spPr>
              <a:solidFill>
                <a:schemeClr val="accent4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E522-44AD-B9D4-5A9DF4690784}"/>
              </c:ext>
            </c:extLst>
          </c:dPt>
          <c:dPt>
            <c:idx val="2"/>
            <c:bubble3D val="0"/>
            <c:spPr>
              <a:solidFill>
                <a:schemeClr val="accent6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E522-44AD-B9D4-5A9DF4690784}"/>
              </c:ext>
            </c:extLst>
          </c:dPt>
          <c:dPt>
            <c:idx val="3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E522-44AD-B9D4-5A9DF4690784}"/>
              </c:ext>
            </c:extLst>
          </c:dPt>
          <c:dPt>
            <c:idx val="4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E522-44AD-B9D4-5A9DF4690784}"/>
              </c:ext>
            </c:extLst>
          </c:dPt>
          <c:dLbls>
            <c:dLbl>
              <c:idx val="0"/>
              <c:layout>
                <c:manualLayout>
                  <c:x val="-7.5721218300949786E-2"/>
                  <c:y val="0.12591717701953919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E522-44AD-B9D4-5A9DF4690784}"/>
                </c:ext>
              </c:extLst>
            </c:dLbl>
            <c:dLbl>
              <c:idx val="1"/>
              <c:layout>
                <c:manualLayout>
                  <c:x val="-8.0938178590985482E-2"/>
                  <c:y val="-0.10805519101778945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E522-44AD-B9D4-5A9DF4690784}"/>
                </c:ext>
              </c:extLst>
            </c:dLbl>
            <c:dLbl>
              <c:idx val="2"/>
              <c:layout>
                <c:manualLayout>
                  <c:x val="5.3431144847901207E-2"/>
                  <c:y val="-0.13947470107903179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E522-44AD-B9D4-5A9DF4690784}"/>
                </c:ext>
              </c:extLst>
            </c:dLbl>
            <c:dLbl>
              <c:idx val="3"/>
              <c:layout>
                <c:manualLayout>
                  <c:x val="9.6868709756604165E-2"/>
                  <c:y val="-2.4777631962671332E-3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E522-44AD-B9D4-5A9DF4690784}"/>
                </c:ext>
              </c:extLst>
            </c:dLbl>
            <c:dLbl>
              <c:idx val="4"/>
              <c:layout>
                <c:manualLayout>
                  <c:x val="6.004135274457599E-2"/>
                  <c:y val="0.1476727909011373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E522-44AD-B9D4-5A9DF469078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'Quantity Pivots'!$E$7:$E$12</c:f>
              <c:strCache>
                <c:ptCount val="5"/>
                <c:pt idx="0">
                  <c:v>AAA Batteries (4-pack)</c:v>
                </c:pt>
                <c:pt idx="1">
                  <c:v>AA Batteries (4-pack)</c:v>
                </c:pt>
                <c:pt idx="2">
                  <c:v>USB-C Charging Cable</c:v>
                </c:pt>
                <c:pt idx="3">
                  <c:v>Lightning Charging Cable</c:v>
                </c:pt>
                <c:pt idx="4">
                  <c:v>Wired Headphones</c:v>
                </c:pt>
              </c:strCache>
            </c:strRef>
          </c:cat>
          <c:val>
            <c:numRef>
              <c:f>'Quantity Pivots'!$F$7:$F$12</c:f>
              <c:numCache>
                <c:formatCode>General</c:formatCode>
                <c:ptCount val="5"/>
                <c:pt idx="0">
                  <c:v>31012</c:v>
                </c:pt>
                <c:pt idx="1">
                  <c:v>27635</c:v>
                </c:pt>
                <c:pt idx="2">
                  <c:v>23971</c:v>
                </c:pt>
                <c:pt idx="3">
                  <c:v>23211</c:v>
                </c:pt>
                <c:pt idx="4">
                  <c:v>20553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E522-44AD-B9D4-5A9DF4690784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 sz="1600" b="1">
                <a:solidFill>
                  <a:schemeClr val="bg1"/>
                </a:solidFill>
              </a:rPr>
              <a:t>Total Sales And</a:t>
            </a:r>
            <a:r>
              <a:rPr lang="en-IN" sz="1600" b="1" baseline="0">
                <a:solidFill>
                  <a:schemeClr val="bg1"/>
                </a:solidFill>
              </a:rPr>
              <a:t> Units Sold By Month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'Sales Pivots'!$G$26</c:f>
              <c:strCache>
                <c:ptCount val="1"/>
                <c:pt idx="0">
                  <c:v>Total Sales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'Sales Pivots'!$F$27:$F$38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'Sales Pivots'!$G$27:$G$38</c:f>
              <c:numCache>
                <c:formatCode>[$$-409]#,##0.00</c:formatCode>
                <c:ptCount val="12"/>
                <c:pt idx="0">
                  <c:v>1813586.4400000002</c:v>
                </c:pt>
                <c:pt idx="1">
                  <c:v>2202022.4199999981</c:v>
                </c:pt>
                <c:pt idx="2">
                  <c:v>2807100.3800000036</c:v>
                </c:pt>
                <c:pt idx="3">
                  <c:v>3390670.2400000044</c:v>
                </c:pt>
                <c:pt idx="4">
                  <c:v>3152606.7500000005</c:v>
                </c:pt>
                <c:pt idx="5">
                  <c:v>2577802.2600000002</c:v>
                </c:pt>
                <c:pt idx="6">
                  <c:v>2647775.7599999984</c:v>
                </c:pt>
                <c:pt idx="7">
                  <c:v>2244467.8799999985</c:v>
                </c:pt>
                <c:pt idx="8">
                  <c:v>2097560.1299999994</c:v>
                </c:pt>
                <c:pt idx="9">
                  <c:v>3736726.879999998</c:v>
                </c:pt>
                <c:pt idx="10">
                  <c:v>3199603.2000000067</c:v>
                </c:pt>
                <c:pt idx="11">
                  <c:v>4613443.340000012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75E-483D-8995-2AA4D53B29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09812528"/>
        <c:axId val="1309819184"/>
      </c:barChart>
      <c:lineChart>
        <c:grouping val="standard"/>
        <c:varyColors val="0"/>
        <c:ser>
          <c:idx val="1"/>
          <c:order val="1"/>
          <c:tx>
            <c:strRef>
              <c:f>'Sales Pivots'!$H$26</c:f>
              <c:strCache>
                <c:ptCount val="1"/>
                <c:pt idx="0">
                  <c:v>Total Units Sold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'Sales Pivots'!$F$27:$F$38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'Sales Pivots'!$H$27:$H$38</c:f>
              <c:numCache>
                <c:formatCode>0</c:formatCode>
                <c:ptCount val="12"/>
                <c:pt idx="0">
                  <c:v>10862</c:v>
                </c:pt>
                <c:pt idx="1">
                  <c:v>13449</c:v>
                </c:pt>
                <c:pt idx="2">
                  <c:v>17005</c:v>
                </c:pt>
                <c:pt idx="3">
                  <c:v>20558</c:v>
                </c:pt>
                <c:pt idx="4">
                  <c:v>18667</c:v>
                </c:pt>
                <c:pt idx="5">
                  <c:v>15253</c:v>
                </c:pt>
                <c:pt idx="6">
                  <c:v>16072</c:v>
                </c:pt>
                <c:pt idx="7">
                  <c:v>13448</c:v>
                </c:pt>
                <c:pt idx="8">
                  <c:v>13109</c:v>
                </c:pt>
                <c:pt idx="9">
                  <c:v>22703</c:v>
                </c:pt>
                <c:pt idx="10">
                  <c:v>19798</c:v>
                </c:pt>
                <c:pt idx="11">
                  <c:v>28114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5E-483D-8995-2AA4D53B29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9820848"/>
        <c:axId val="1309820432"/>
      </c:lineChart>
      <c:catAx>
        <c:axId val="13098125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9819184"/>
        <c:crosses val="autoZero"/>
        <c:auto val="1"/>
        <c:lblAlgn val="ctr"/>
        <c:lblOffset val="100"/>
        <c:noMultiLvlLbl val="0"/>
      </c:catAx>
      <c:valAx>
        <c:axId val="1309819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9812528"/>
        <c:crosses val="autoZero"/>
        <c:crossBetween val="between"/>
      </c:valAx>
      <c:valAx>
        <c:axId val="1309820432"/>
        <c:scaling>
          <c:orientation val="minMax"/>
        </c:scaling>
        <c:delete val="0"/>
        <c:axPos val="r"/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9820848"/>
        <c:crosses val="max"/>
        <c:crossBetween val="between"/>
      </c:valAx>
      <c:catAx>
        <c:axId val="130982084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0982043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en-US" sz="1600" b="1" i="0" baseline="0">
                <a:solidFill>
                  <a:schemeClr val="bg1"/>
                </a:solidFill>
                <a:effectLst/>
                <a:latin typeface="+mn-lt"/>
              </a:rPr>
              <a:t>Total Sales By Country</a:t>
            </a:r>
            <a:endParaRPr lang="en-IN" sz="1400">
              <a:solidFill>
                <a:schemeClr val="bg1"/>
              </a:solidFill>
              <a:effectLst/>
              <a:latin typeface="+mn-lt"/>
            </a:endParaRPr>
          </a:p>
        </cx:rich>
      </cx:tx>
    </cx:title>
    <cx:plotArea>
      <cx:plotAreaRegion>
        <cx:series layoutId="treemap" uniqueId="{E1A408ED-95EF-4266-A8A9-9700A460328D}">
          <cx:tx>
            <cx:txData>
              <cx:f>_xlchart.v1.1</cx:f>
              <cx:v>Total_Sales</cx:v>
            </cx:txData>
          </cx:tx>
          <cx:dataLabels pos="ctr">
            <cx:txPr>
              <a:bodyPr vertOverflow="overflow" horzOverflow="overflow" wrap="square" lIns="0" tIns="0" rIns="0" bIns="0"/>
              <a:lstStyle/>
              <a:p>
                <a:pPr algn="ctr" rtl="0">
                  <a:defRPr sz="1000" b="1" i="0">
                    <a:solidFill>
                      <a:schemeClr val="bg1"/>
                    </a:solidFill>
                    <a:latin typeface="Arial Black" panose="020B0A04020102020204" pitchFamily="34" charset="0"/>
                    <a:ea typeface="Arial Black" panose="020B0A04020102020204" pitchFamily="34" charset="0"/>
                    <a:cs typeface="Arial Black" panose="020B0A04020102020204" pitchFamily="34" charset="0"/>
                  </a:defRPr>
                </a:pPr>
                <a:endParaRPr lang="en-IN" b="1" i="0">
                  <a:solidFill>
                    <a:schemeClr val="bg1"/>
                  </a:solidFill>
                  <a:latin typeface="Arial Black" panose="020B0A04020102020204" pitchFamily="34" charset="0"/>
                </a:endParaRPr>
              </a:p>
            </cx:txPr>
            <cx:visibility seriesName="0" categoryName="1" value="1"/>
            <cx:separator>
</cx:separator>
          </cx:dataLabels>
          <cx:dataId val="0"/>
          <cx:layoutPr>
            <cx:parentLabelLayout val="overlapping"/>
          </cx:layoutPr>
        </cx:series>
      </cx:plotAreaRegion>
    </cx:plotArea>
  </cx:chart>
  <cx:spPr>
    <a:noFill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16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1000" b="1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cap="all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4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7" Type="http://schemas.microsoft.com/office/2007/relationships/hdphoto" Target="../media/hdphoto1.wdp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6" Type="http://schemas.openxmlformats.org/officeDocument/2006/relationships/image" Target="../media/image1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161925</xdr:colOff>
      <xdr:row>1</xdr:row>
      <xdr:rowOff>19050</xdr:rowOff>
    </xdr:from>
    <xdr:to>
      <xdr:col>26</xdr:col>
      <xdr:colOff>600074</xdr:colOff>
      <xdr:row>4</xdr:row>
      <xdr:rowOff>133350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021348E6-5E8E-4A87-A58E-715C6889372C}"/>
            </a:ext>
          </a:extLst>
        </xdr:cNvPr>
        <xdr:cNvGrpSpPr/>
      </xdr:nvGrpSpPr>
      <xdr:grpSpPr>
        <a:xfrm>
          <a:off x="161925" y="209550"/>
          <a:ext cx="16287749" cy="685800"/>
          <a:chOff x="161925" y="104775"/>
          <a:chExt cx="16287749" cy="685800"/>
        </a:xfrm>
      </xdr:grpSpPr>
      <xdr:grpSp>
        <xdr:nvGrpSpPr>
          <xdr:cNvPr id="4" name="Group 3">
            <a:extLst>
              <a:ext uri="{FF2B5EF4-FFF2-40B4-BE49-F238E27FC236}">
                <a16:creationId xmlns:a16="http://schemas.microsoft.com/office/drawing/2014/main" id="{B3C35C2C-2075-4FDD-A5F5-4B6CF6C553D9}"/>
              </a:ext>
            </a:extLst>
          </xdr:cNvPr>
          <xdr:cNvGrpSpPr/>
        </xdr:nvGrpSpPr>
        <xdr:grpSpPr>
          <a:xfrm>
            <a:off x="161925" y="104775"/>
            <a:ext cx="16287749" cy="685800"/>
            <a:chOff x="161925" y="104775"/>
            <a:chExt cx="16287749" cy="685800"/>
          </a:xfrm>
        </xdr:grpSpPr>
        <xdr:sp macro="" textlink="">
          <xdr:nvSpPr>
            <xdr:cNvPr id="2" name="Rectangle: Rounded Corners 1">
              <a:extLst>
                <a:ext uri="{FF2B5EF4-FFF2-40B4-BE49-F238E27FC236}">
                  <a16:creationId xmlns:a16="http://schemas.microsoft.com/office/drawing/2014/main" id="{D1F9AD66-96F4-4DDB-B766-D50226556D61}"/>
                </a:ext>
              </a:extLst>
            </xdr:cNvPr>
            <xdr:cNvSpPr/>
          </xdr:nvSpPr>
          <xdr:spPr>
            <a:xfrm>
              <a:off x="161925" y="104775"/>
              <a:ext cx="16287749" cy="685800"/>
            </a:xfrm>
            <a:prstGeom prst="roundRect">
              <a:avLst/>
            </a:prstGeom>
          </xdr:spPr>
          <xdr:style>
            <a:lnRef idx="3">
              <a:schemeClr val="lt1"/>
            </a:lnRef>
            <a:fillRef idx="1">
              <a:schemeClr val="accent1"/>
            </a:fillRef>
            <a:effectRef idx="1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N" sz="1100"/>
            </a:p>
          </xdr:txBody>
        </xdr:sp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7BFA1241-A52D-4D75-8142-42FF02C2D508}"/>
                </a:ext>
              </a:extLst>
            </xdr:cNvPr>
            <xdr:cNvSpPr txBox="1"/>
          </xdr:nvSpPr>
          <xdr:spPr>
            <a:xfrm>
              <a:off x="285749" y="123825"/>
              <a:ext cx="7953375" cy="5619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IN" sz="3200" b="1" cap="none" spc="0">
                  <a:ln w="12700" cmpd="sng">
                    <a:solidFill>
                      <a:schemeClr val="accent4"/>
                    </a:solidFill>
                    <a:prstDash val="solid"/>
                  </a:ln>
                  <a:gradFill>
                    <a:gsLst>
                      <a:gs pos="0">
                        <a:schemeClr val="accent4"/>
                      </a:gs>
                      <a:gs pos="4000">
                        <a:schemeClr val="accent4">
                          <a:lumMod val="60000"/>
                          <a:lumOff val="40000"/>
                        </a:schemeClr>
                      </a:gs>
                      <a:gs pos="87000">
                        <a:schemeClr val="accent4">
                          <a:lumMod val="20000"/>
                          <a:lumOff val="80000"/>
                        </a:schemeClr>
                      </a:gs>
                    </a:gsLst>
                    <a:lin ang="5400000"/>
                  </a:gradFill>
                  <a:effectLst/>
                  <a:latin typeface="Verdana" panose="020B0604030504040204" pitchFamily="34" charset="0"/>
                  <a:ea typeface="Verdana" panose="020B0604030504040204" pitchFamily="34" charset="0"/>
                </a:rPr>
                <a:t>SALES ANALYSIS DASHBOARD</a:t>
              </a:r>
            </a:p>
          </xdr:txBody>
        </xdr:sp>
      </xdr:grpSp>
      <xdr:sp macro="" textlink="">
        <xdr:nvSpPr>
          <xdr:cNvPr id="5" name="TextBox 4">
            <a:extLst>
              <a:ext uri="{FF2B5EF4-FFF2-40B4-BE49-F238E27FC236}">
                <a16:creationId xmlns:a16="http://schemas.microsoft.com/office/drawing/2014/main" id="{38EFD6CE-1F36-4716-B5C6-0A4F4672A977}"/>
              </a:ext>
            </a:extLst>
          </xdr:cNvPr>
          <xdr:cNvSpPr txBox="1"/>
        </xdr:nvSpPr>
        <xdr:spPr>
          <a:xfrm>
            <a:off x="11293078" y="104775"/>
            <a:ext cx="1554956" cy="2762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IN" sz="1400" b="1" u="none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Total Sales</a:t>
            </a:r>
            <a:r>
              <a:rPr lang="en-IN" sz="1400" b="1" u="none" cap="none" spc="0" baseline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 Value</a:t>
            </a:r>
            <a:endParaRPr lang="en-IN" sz="1400" b="1" u="none" cap="none" spc="0">
              <a:ln w="0"/>
              <a:solidFill>
                <a:schemeClr val="bg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endParaRPr>
          </a:p>
        </xdr:txBody>
      </xdr:sp>
      <xdr:sp macro="" textlink="'Sales Pivots'!M22">
        <xdr:nvSpPr>
          <xdr:cNvPr id="6" name="TextBox 5">
            <a:extLst>
              <a:ext uri="{FF2B5EF4-FFF2-40B4-BE49-F238E27FC236}">
                <a16:creationId xmlns:a16="http://schemas.microsoft.com/office/drawing/2014/main" id="{2CA18372-4DCF-4370-8EB6-64E8BE01C1D4}"/>
              </a:ext>
            </a:extLst>
          </xdr:cNvPr>
          <xdr:cNvSpPr txBox="1"/>
        </xdr:nvSpPr>
        <xdr:spPr>
          <a:xfrm>
            <a:off x="10977563" y="371474"/>
            <a:ext cx="2185987" cy="342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F7131681-753B-45B7-9DEE-7141DF30D7EB}" type="TxLink">
              <a:rPr lang="en-US" sz="2000" b="1" i="0" u="none" strike="noStrike">
                <a:solidFill>
                  <a:schemeClr val="bg1"/>
                </a:solidFill>
                <a:latin typeface="Calibri"/>
                <a:cs typeface="Calibri"/>
              </a:rPr>
              <a:pPr algn="ctr"/>
              <a:t>$3,44,83,365.68</a:t>
            </a:fld>
            <a:endParaRPr lang="en-IN" sz="2000" b="1">
              <a:solidFill>
                <a:schemeClr val="bg1"/>
              </a:solidFill>
            </a:endParaRP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D809BE96-DF46-4021-9B75-1949108C780D}"/>
              </a:ext>
            </a:extLst>
          </xdr:cNvPr>
          <xdr:cNvSpPr txBox="1"/>
        </xdr:nvSpPr>
        <xdr:spPr>
          <a:xfrm>
            <a:off x="14260115" y="104775"/>
            <a:ext cx="1650206" cy="2762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marL="0" indent="0" algn="ctr"/>
            <a:r>
              <a:rPr lang="en-IN" sz="1400" b="1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rPr>
              <a:t>Total Quantity Sold</a:t>
            </a:r>
          </a:p>
        </xdr:txBody>
      </xdr:sp>
      <xdr:sp macro="" textlink="'Quantity Pivots'!C29">
        <xdr:nvSpPr>
          <xdr:cNvPr id="10" name="TextBox 9">
            <a:extLst>
              <a:ext uri="{FF2B5EF4-FFF2-40B4-BE49-F238E27FC236}">
                <a16:creationId xmlns:a16="http://schemas.microsoft.com/office/drawing/2014/main" id="{6A2EAFC9-D43A-4AA7-A612-0B7EF2C23FD5}"/>
              </a:ext>
            </a:extLst>
          </xdr:cNvPr>
          <xdr:cNvSpPr txBox="1"/>
        </xdr:nvSpPr>
        <xdr:spPr>
          <a:xfrm>
            <a:off x="13992225" y="371474"/>
            <a:ext cx="2185987" cy="342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475CC219-ED03-4FC6-B26C-9F3FA0D63EDE}" type="TxLink">
              <a:rPr lang="en-US" sz="2000" b="1" i="0" u="none" strike="noStrike">
                <a:solidFill>
                  <a:schemeClr val="bg1"/>
                </a:solidFill>
                <a:latin typeface="Calibri"/>
                <a:cs typeface="Calibri"/>
              </a:rPr>
              <a:pPr algn="ctr"/>
              <a:t>2,09,038</a:t>
            </a:fld>
            <a:endParaRPr lang="en-IN" sz="2000" b="1">
              <a:solidFill>
                <a:schemeClr val="bg1"/>
              </a:solidFill>
            </a:endParaRPr>
          </a:p>
        </xdr:txBody>
      </xdr:sp>
    </xdr:grpSp>
    <xdr:clientData/>
  </xdr:twoCellAnchor>
  <xdr:twoCellAnchor>
    <xdr:from>
      <xdr:col>8</xdr:col>
      <xdr:colOff>257175</xdr:colOff>
      <xdr:row>22</xdr:row>
      <xdr:rowOff>66676</xdr:rowOff>
    </xdr:from>
    <xdr:to>
      <xdr:col>17</xdr:col>
      <xdr:colOff>76200</xdr:colOff>
      <xdr:row>38</xdr:row>
      <xdr:rowOff>104776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2" name="Chart 11">
              <a:extLst>
                <a:ext uri="{FF2B5EF4-FFF2-40B4-BE49-F238E27FC236}">
                  <a16:creationId xmlns:a16="http://schemas.microsoft.com/office/drawing/2014/main" id="{4D080BF7-7A9E-4482-B915-71AC040F84C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33975" y="4257676"/>
              <a:ext cx="5305425" cy="3086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333375</xdr:colOff>
      <xdr:row>6</xdr:row>
      <xdr:rowOff>171450</xdr:rowOff>
    </xdr:from>
    <xdr:to>
      <xdr:col>26</xdr:col>
      <xdr:colOff>466725</xdr:colOff>
      <xdr:row>21</xdr:row>
      <xdr:rowOff>57150</xdr:rowOff>
    </xdr:to>
    <xdr:graphicFrame macro="">
      <xdr:nvGraphicFramePr>
        <xdr:cNvPr id="13" name="city sales">
          <a:extLst>
            <a:ext uri="{FF2B5EF4-FFF2-40B4-BE49-F238E27FC236}">
              <a16:creationId xmlns:a16="http://schemas.microsoft.com/office/drawing/2014/main" id="{3E02648E-9358-401B-B30D-E3A9CFFA69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342901</xdr:colOff>
      <xdr:row>22</xdr:row>
      <xdr:rowOff>76199</xdr:rowOff>
    </xdr:from>
    <xdr:to>
      <xdr:col>26</xdr:col>
      <xdr:colOff>466725</xdr:colOff>
      <xdr:row>38</xdr:row>
      <xdr:rowOff>85724</xdr:rowOff>
    </xdr:to>
    <xdr:graphicFrame macro="">
      <xdr:nvGraphicFramePr>
        <xdr:cNvPr id="14" name="prod sales">
          <a:extLst>
            <a:ext uri="{FF2B5EF4-FFF2-40B4-BE49-F238E27FC236}">
              <a16:creationId xmlns:a16="http://schemas.microsoft.com/office/drawing/2014/main" id="{1F2C7575-2D72-492D-901F-A4EECDB97F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247650</xdr:colOff>
      <xdr:row>6</xdr:row>
      <xdr:rowOff>161925</xdr:rowOff>
    </xdr:from>
    <xdr:to>
      <xdr:col>17</xdr:col>
      <xdr:colOff>57150</xdr:colOff>
      <xdr:row>21</xdr:row>
      <xdr:rowOff>47625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1256B39-F491-4062-AD8C-6EC36B1065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190499</xdr:colOff>
      <xdr:row>22</xdr:row>
      <xdr:rowOff>76200</xdr:rowOff>
    </xdr:from>
    <xdr:to>
      <xdr:col>7</xdr:col>
      <xdr:colOff>581024</xdr:colOff>
      <xdr:row>38</xdr:row>
      <xdr:rowOff>114300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AAD38AD9-3FF4-4133-87B7-E81D3F312C6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0</xdr:col>
      <xdr:colOff>209549</xdr:colOff>
      <xdr:row>14</xdr:row>
      <xdr:rowOff>0</xdr:rowOff>
    </xdr:from>
    <xdr:to>
      <xdr:col>7</xdr:col>
      <xdr:colOff>581024</xdr:colOff>
      <xdr:row>21</xdr:row>
      <xdr:rowOff>38100</xdr:rowOff>
    </xdr:to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18" name="Order Date">
              <a:extLst>
                <a:ext uri="{FF2B5EF4-FFF2-40B4-BE49-F238E27FC236}">
                  <a16:creationId xmlns:a16="http://schemas.microsoft.com/office/drawing/2014/main" id="{655658B0-8E04-4FF3-A6C1-FDD5417F7CF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Order Dat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9549" y="2667000"/>
              <a:ext cx="4638675" cy="137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Timeline: Works in Excel 2013 or higher. Do not move or resize.</a:t>
              </a:r>
            </a:p>
          </xdr:txBody>
        </xdr:sp>
      </mc:Fallback>
    </mc:AlternateContent>
    <xdr:clientData/>
  </xdr:twoCellAnchor>
  <xdr:twoCellAnchor>
    <xdr:from>
      <xdr:col>3</xdr:col>
      <xdr:colOff>57150</xdr:colOff>
      <xdr:row>6</xdr:row>
      <xdr:rowOff>161925</xdr:rowOff>
    </xdr:from>
    <xdr:to>
      <xdr:col>8</xdr:col>
      <xdr:colOff>0</xdr:colOff>
      <xdr:row>12</xdr:row>
      <xdr:rowOff>171450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EA3E7C61-0CE6-4B84-B5A6-BE4559985067}"/>
            </a:ext>
          </a:extLst>
        </xdr:cNvPr>
        <xdr:cNvGrpSpPr/>
      </xdr:nvGrpSpPr>
      <xdr:grpSpPr>
        <a:xfrm>
          <a:off x="1885950" y="1304925"/>
          <a:ext cx="2990850" cy="1152525"/>
          <a:chOff x="1885950" y="1400175"/>
          <a:chExt cx="2990850" cy="1171574"/>
        </a:xfrm>
      </xdr:grpSpPr>
      <xdr:sp macro="" textlink="">
        <xdr:nvSpPr>
          <xdr:cNvPr id="7" name="Rectangle 6">
            <a:extLst>
              <a:ext uri="{FF2B5EF4-FFF2-40B4-BE49-F238E27FC236}">
                <a16:creationId xmlns:a16="http://schemas.microsoft.com/office/drawing/2014/main" id="{975CCC46-08D6-4908-B084-17610CF8CF7A}"/>
              </a:ext>
            </a:extLst>
          </xdr:cNvPr>
          <xdr:cNvSpPr/>
        </xdr:nvSpPr>
        <xdr:spPr>
          <a:xfrm>
            <a:off x="1885950" y="1400175"/>
            <a:ext cx="2990850" cy="1171574"/>
          </a:xfrm>
          <a:prstGeom prst="rect">
            <a:avLst/>
          </a:prstGeom>
          <a:noFill/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filtered_sales">
        <xdr:nvSpPr>
          <xdr:cNvPr id="8" name="TextBox 7">
            <a:extLst>
              <a:ext uri="{FF2B5EF4-FFF2-40B4-BE49-F238E27FC236}">
                <a16:creationId xmlns:a16="http://schemas.microsoft.com/office/drawing/2014/main" id="{68EC9ACE-6768-48C7-BABA-50011F55B8A9}"/>
              </a:ext>
            </a:extLst>
          </xdr:cNvPr>
          <xdr:cNvSpPr txBox="1"/>
        </xdr:nvSpPr>
        <xdr:spPr>
          <a:xfrm>
            <a:off x="1959697" y="1468516"/>
            <a:ext cx="2826968" cy="3905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2D2F99F6-4C22-48D7-BA6D-9D303BF95C7B}" type="TxLink">
              <a:rPr lang="en-US" sz="1800" b="1" i="0" u="none" strike="noStrike">
                <a:solidFill>
                  <a:schemeClr val="bg1"/>
                </a:solidFill>
                <a:latin typeface="+mn-lt"/>
                <a:cs typeface="Calibri"/>
              </a:rPr>
              <a:t>Total Sales : $3,44,83,366</a:t>
            </a:fld>
            <a:endParaRPr lang="en-IN" sz="1800" b="1">
              <a:solidFill>
                <a:schemeClr val="bg1"/>
              </a:solidFill>
              <a:latin typeface="+mn-lt"/>
            </a:endParaRPr>
          </a:p>
        </xdr:txBody>
      </xdr:sp>
      <xdr:sp macro="" textlink="filtered_units">
        <xdr:nvSpPr>
          <xdr:cNvPr id="20" name="TextBox 19">
            <a:extLst>
              <a:ext uri="{FF2B5EF4-FFF2-40B4-BE49-F238E27FC236}">
                <a16:creationId xmlns:a16="http://schemas.microsoft.com/office/drawing/2014/main" id="{9EB10179-D3CA-4C74-9942-3F12570EB9C8}"/>
              </a:ext>
            </a:extLst>
          </xdr:cNvPr>
          <xdr:cNvSpPr txBox="1"/>
        </xdr:nvSpPr>
        <xdr:spPr>
          <a:xfrm>
            <a:off x="1959697" y="2044540"/>
            <a:ext cx="2826968" cy="3905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AA51D361-20D7-46EC-8754-4F6B07227816}" type="TxLink">
              <a:rPr lang="en-US" sz="1800" b="1" i="0" u="none" strike="noStrike">
                <a:solidFill>
                  <a:schemeClr val="bg1"/>
                </a:solidFill>
                <a:latin typeface="+mn-lt"/>
                <a:cs typeface="Calibri" panose="020F0502020204030204" pitchFamily="34" charset="0"/>
              </a:rPr>
              <a:t>Total Units Sold : 209038</a:t>
            </a:fld>
            <a:endParaRPr lang="en-IN" sz="1800" b="1">
              <a:solidFill>
                <a:schemeClr val="bg1"/>
              </a:solidFill>
              <a:latin typeface="+mn-lt"/>
              <a:cs typeface="Calibri" panose="020F0502020204030204" pitchFamily="34" charset="0"/>
            </a:endParaRPr>
          </a:p>
        </xdr:txBody>
      </xdr:sp>
    </xdr:grpSp>
    <xdr:clientData/>
  </xdr:twoCellAnchor>
  <xdr:twoCellAnchor>
    <xdr:from>
      <xdr:col>0</xdr:col>
      <xdr:colOff>209550</xdr:colOff>
      <xdr:row>6</xdr:row>
      <xdr:rowOff>133350</xdr:rowOff>
    </xdr:from>
    <xdr:to>
      <xdr:col>2</xdr:col>
      <xdr:colOff>495300</xdr:colOff>
      <xdr:row>12</xdr:row>
      <xdr:rowOff>180975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F2173B76-BF41-405B-BF2C-0313037111AD}"/>
            </a:ext>
          </a:extLst>
        </xdr:cNvPr>
        <xdr:cNvGrpSpPr/>
      </xdr:nvGrpSpPr>
      <xdr:grpSpPr>
        <a:xfrm>
          <a:off x="209550" y="1276350"/>
          <a:ext cx="1504950" cy="1190625"/>
          <a:chOff x="209550" y="1228724"/>
          <a:chExt cx="1504950" cy="1238251"/>
        </a:xfrm>
      </xdr:grpSpPr>
      <xdr:sp macro="" textlink="">
        <xdr:nvSpPr>
          <xdr:cNvPr id="24" name="Rectangle 23">
            <a:extLst>
              <a:ext uri="{FF2B5EF4-FFF2-40B4-BE49-F238E27FC236}">
                <a16:creationId xmlns:a16="http://schemas.microsoft.com/office/drawing/2014/main" id="{AEF2276D-E7EC-4D49-8E6A-C4676DD038C4}"/>
              </a:ext>
            </a:extLst>
          </xdr:cNvPr>
          <xdr:cNvSpPr/>
        </xdr:nvSpPr>
        <xdr:spPr>
          <a:xfrm>
            <a:off x="209550" y="1257299"/>
            <a:ext cx="1504950" cy="1209676"/>
          </a:xfrm>
          <a:prstGeom prst="rect">
            <a:avLst/>
          </a:prstGeom>
          <a:noFill/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35750C0B-0962-47D3-AAE5-04FEA9E9F0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BEBA8EAE-BF5A-486C-A8C5-ECC9F3942E4B}">
                <a14:imgProps xmlns:a14="http://schemas.microsoft.com/office/drawing/2010/main">
                  <a14:imgLayer r:embed="rId7">
                    <a14:imgEffect>
                      <a14:artisticPlasticWrap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14324" y="1228724"/>
            <a:ext cx="1381125" cy="1228273"/>
          </a:xfrm>
          <a:prstGeom prst="rect">
            <a:avLst/>
          </a:prstGeom>
        </xdr:spPr>
      </xdr:pic>
    </xdr:grp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45315509257" backgroundQuery="1" createdVersion="7" refreshedVersion="7" minRefreshableVersion="3" recordCount="0" supportSubquery="1" supportAdvancedDrill="1" xr:uid="{52D00F99-DD5D-4B22-9387-7BF77FA72B9E}">
  <cacheSource type="external" connectionId="6"/>
  <cacheFields count="1">
    <cacheField name="[Measures].[Sum of Sales]" caption="Sum of Sales" numFmtId="0" hierarchy="18" level="32767"/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0" memberValueDatatype="130" unbalanced="0"/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0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0" memberValueDatatype="130" unbalanced="0"/>
    <cacheHierarchy uniqueName="[Sales_Data].[Country_code]" caption="Country_code" attribute="1" defaultMemberUniqueName="[Sales_Data].[Country_code].[All]" allUniqueName="[Sales_Data].[Country_code].[All]" dimensionUniqueName="[Sales_Data]" displayFolder="" count="0" memberValueDatatype="130" unbalanced="0"/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0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0" memberValueDatatype="130" unbalanced="0"/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90682523146" backgroundQuery="1" createdVersion="7" refreshedVersion="7" minRefreshableVersion="3" recordCount="0" supportSubquery="1" supportAdvancedDrill="1" xr:uid="{1318C50E-AD59-45B1-97FE-0E9808472863}">
  <cacheSource type="external" connectionId="6"/>
  <cacheFields count="2">
    <cacheField name="[Measures].[Sum of Quantity Ordered]" caption="Sum of Quantity Ordered" numFmtId="0" hierarchy="16" level="32767"/>
    <cacheField name="[Sales_Data].[Order Date (Month)].[Order Date (Month)]" caption="Order Date (Month)" numFmtId="0" hierarchy="12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0" memberValueDatatype="130" unbalanced="0"/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2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0" memberValueDatatype="130" unbalanced="0"/>
    <cacheHierarchy uniqueName="[Sales_Data].[Country_code]" caption="Country_code" attribute="1" defaultMemberUniqueName="[Sales_Data].[Country_code].[All]" allUniqueName="[Sales_Data].[Country_code].[All]" dimensionUniqueName="[Sales_Data]" displayFolder="" count="0" memberValueDatatype="130" unbalanced="0"/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2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2" memberValueDatatype="130" unbalanced="0">
      <fieldsUsage count="2">
        <fieldUsage x="-1"/>
        <fieldUsage x="1"/>
      </fieldsUsage>
    </cacheHierarchy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45751620371" backgroundQuery="1" createdVersion="3" refreshedVersion="7" minRefreshableVersion="3" recordCount="0" supportSubquery="1" supportAdvancedDrill="1" xr:uid="{1690EA57-75FB-453E-A3E1-367B7C78611F}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0" memberValueDatatype="130" unbalanced="0"/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2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0" memberValueDatatype="130" unbalanced="0"/>
    <cacheHierarchy uniqueName="[Sales_Data].[Country_code]" caption="Country_code" attribute="1" defaultMemberUniqueName="[Sales_Data].[Country_code].[All]" allUniqueName="[Sales_Data].[Country_code].[All]" dimensionUniqueName="[Sales_Data]" displayFolder="" count="0" memberValueDatatype="130" unbalanced="0"/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0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0" memberValueDatatype="130" unbalanced="0"/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extLst>
    <ext xmlns:x14="http://schemas.microsoft.com/office/spreadsheetml/2009/9/main" uri="{725AE2AE-9491-48be-B2B4-4EB974FC3084}">
      <x14:pivotCacheDefinition pivotCacheId="182443881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45316435189" backgroundQuery="1" createdVersion="7" refreshedVersion="7" minRefreshableVersion="3" recordCount="0" supportSubquery="1" supportAdvancedDrill="1" xr:uid="{4365462B-D7F0-4A73-849A-836A12E46490}">
  <cacheSource type="external" connectionId="6"/>
  <cacheFields count="1">
    <cacheField name="[Measures].[Sum of Quantity Ordered]" caption="Sum of Quantity Ordered" numFmtId="0" hierarchy="16" level="32767"/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0" memberValueDatatype="130" unbalanced="0"/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0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0" memberValueDatatype="130" unbalanced="0"/>
    <cacheHierarchy uniqueName="[Sales_Data].[Country_code]" caption="Country_code" attribute="1" defaultMemberUniqueName="[Sales_Data].[Country_code].[All]" allUniqueName="[Sales_Data].[Country_code].[All]" dimensionUniqueName="[Sales_Data]" displayFolder="" count="0" memberValueDatatype="130" unbalanced="0"/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0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0" memberValueDatatype="130" unbalanced="0"/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90679629629" backgroundQuery="1" createdVersion="7" refreshedVersion="7" minRefreshableVersion="3" recordCount="0" supportSubquery="1" supportAdvancedDrill="1" xr:uid="{406E00B6-B980-486A-8C17-A2CD7C0DFBD5}">
  <cacheSource type="external" connectionId="6"/>
  <cacheFields count="2">
    <cacheField name="[Sales_Data].[City].[City]" caption="City" numFmtId="0" hierarchy="7" level="1">
      <sharedItems count="9">
        <s v=" Atlanta"/>
        <s v=" Austin"/>
        <s v=" Boston"/>
        <s v=" Dallas"/>
        <s v=" Los Angeles"/>
        <s v=" New York City"/>
        <s v=" Portland"/>
        <s v=" San Francisco"/>
        <s v=" Seattle"/>
      </sharedItems>
    </cacheField>
    <cacheField name="[Measures].[Sum of Sales]" caption="Sum of Sales" numFmtId="0" hierarchy="18" level="32767"/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2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2" memberValueDatatype="130" unbalanced="0"/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2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2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2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2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2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2" memberValueDatatype="130" unbalanced="0">
      <fieldsUsage count="2">
        <fieldUsage x="-1"/>
        <fieldUsage x="0"/>
      </fieldsUsage>
    </cacheHierarchy>
    <cacheHierarchy uniqueName="[Sales_Data].[Country_code]" caption="Country_code" attribute="1" defaultMemberUniqueName="[Sales_Data].[Country_code].[All]" allUniqueName="[Sales_Data].[Country_code].[All]" dimensionUniqueName="[Sales_Data]" displayFolder="" count="2" memberValueDatatype="130" unbalanced="0"/>
    <cacheHierarchy uniqueName="[Sales_Data].[Zip]" caption="Zip" attribute="1" defaultMemberUniqueName="[Sales_Data].[Zip].[All]" allUniqueName="[Sales_Data].[Zip].[All]" dimensionUniqueName="[Sales_Data]" displayFolder="" count="2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2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2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2" memberValueDatatype="130" unbalanced="0"/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2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90680092591" backgroundQuery="1" createdVersion="7" refreshedVersion="7" minRefreshableVersion="3" recordCount="0" supportSubquery="1" supportAdvancedDrill="1" xr:uid="{B3C09EBF-671A-4F0C-BEC8-AEEE2D09EF7F}">
  <cacheSource type="external" connectionId="6"/>
  <cacheFields count="2">
    <cacheField name="[Measures].[Sum of Sales]" caption="Sum of Sales" numFmtId="0" hierarchy="18" level="32767"/>
    <cacheField name="[Sales_Data].[Country_code].[Country_code]" caption="Country_code" numFmtId="0" hierarchy="8" level="1">
      <sharedItems count="5">
        <s v="CA"/>
        <s v="GA"/>
        <s v="MA"/>
        <s v="NY"/>
        <s v="TX"/>
      </sharedItems>
    </cacheField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0" memberValueDatatype="130" unbalanced="0"/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2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0" memberValueDatatype="130" unbalanced="0"/>
    <cacheHierarchy uniqueName="[Sales_Data].[Country_code]" caption="Country_code" attribute="1" defaultMemberUniqueName="[Sales_Data].[Country_code].[All]" allUniqueName="[Sales_Data].[Country_code].[All]" dimensionUniqueName="[Sales_Data]" displayFolder="" count="2" memberValueDatatype="130" unbalanced="0">
      <fieldsUsage count="2">
        <fieldUsage x="-1"/>
        <fieldUsage x="1"/>
      </fieldsUsage>
    </cacheHierarchy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0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0" memberValueDatatype="130" unbalanced="0"/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90680555553" backgroundQuery="1" createdVersion="7" refreshedVersion="7" minRefreshableVersion="3" recordCount="0" supportSubquery="1" supportAdvancedDrill="1" xr:uid="{39C78E97-9788-43FE-B4C9-3B48658F2951}">
  <cacheSource type="external" connectionId="6"/>
  <cacheFields count="2">
    <cacheField name="[Sales_Data].[Product].[Product]" caption="Product" numFmtId="0" hierarchy="1" level="1">
      <sharedItems count="19">
        <s v="20in Monitor"/>
        <s v="27in 4K Gaming Monitor"/>
        <s v="27in FHD Monitor"/>
        <s v="34in Ultrawide Monitor"/>
        <s v="AA Batteries (4-pack)"/>
        <s v="AAA Batteries (4-pack)"/>
        <s v="Apple Airpods Headphones"/>
        <s v="Bose SoundSport Headphones"/>
        <s v="Flatscreen TV"/>
        <s v="Google Phone"/>
        <s v="iPhone"/>
        <s v="LG Dryer"/>
        <s v="LG Washing Machine"/>
        <s v="Lightning Charging Cable"/>
        <s v="Macbook Pro Laptop"/>
        <s v="ThinkPad Laptop"/>
        <s v="USB-C Charging Cable"/>
        <s v="Vareebadd Phone"/>
        <s v="Wired Headphones"/>
      </sharedItems>
    </cacheField>
    <cacheField name="[Measures].[Sum of Sales]" caption="Sum of Sales" numFmtId="0" hierarchy="18" level="32767"/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2" memberValueDatatype="130" unbalanced="0">
      <fieldsUsage count="2">
        <fieldUsage x="-1"/>
        <fieldUsage x="0"/>
      </fieldsUsage>
    </cacheHierarchy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2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0" memberValueDatatype="130" unbalanced="0"/>
    <cacheHierarchy uniqueName="[Sales_Data].[Country_code]" caption="Country_code" attribute="1" defaultMemberUniqueName="[Sales_Data].[Country_code].[All]" allUniqueName="[Sales_Data].[Country_code].[All]" dimensionUniqueName="[Sales_Data]" displayFolder="" count="0" memberValueDatatype="130" unbalanced="0"/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0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0" memberValueDatatype="130" unbalanced="0"/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90680902776" backgroundQuery="1" createdVersion="7" refreshedVersion="7" minRefreshableVersion="3" recordCount="0" supportSubquery="1" supportAdvancedDrill="1" xr:uid="{85CB3559-75DE-4CAA-BFCC-E664CE3D397C}">
  <cacheSource type="external" connectionId="6"/>
  <cacheFields count="3">
    <cacheField name="[Measures].[Sum of Sales]" caption="Sum of Sales" numFmtId="0" hierarchy="18" level="32767"/>
    <cacheField name="[Sales_Data].[Order Date (Month)].[Order Date (Month)]" caption="Order Date (Month)" numFmtId="0" hierarchy="12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Sum of Quantity Ordered]" caption="Sum of Quantity Ordered" numFmtId="0" hierarchy="16" level="32767"/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0" memberValueDatatype="130" unbalanced="0"/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2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0" memberValueDatatype="130" unbalanced="0"/>
    <cacheHierarchy uniqueName="[Sales_Data].[Country_code]" caption="Country_code" attribute="1" defaultMemberUniqueName="[Sales_Data].[Country_code].[All]" allUniqueName="[Sales_Data].[Country_code].[All]" dimensionUniqueName="[Sales_Data]" displayFolder="" count="0" memberValueDatatype="130" unbalanced="0"/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2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2" memberValueDatatype="130" unbalanced="0">
      <fieldsUsage count="2">
        <fieldUsage x="-1"/>
        <fieldUsage x="1"/>
      </fieldsUsage>
    </cacheHierarchy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90681365738" backgroundQuery="1" createdVersion="7" refreshedVersion="7" minRefreshableVersion="3" recordCount="0" supportSubquery="1" supportAdvancedDrill="1" xr:uid="{7B631581-E65B-434C-8449-7A34BDE1C95F}">
  <cacheSource type="external" connectionId="6"/>
  <cacheFields count="2">
    <cacheField name="[Sales_Data].[City].[City]" caption="City" numFmtId="0" hierarchy="7" level="1">
      <sharedItems count="9">
        <s v=" Atlanta"/>
        <s v=" Austin"/>
        <s v=" Boston"/>
        <s v=" Dallas"/>
        <s v=" Los Angeles"/>
        <s v=" New York City"/>
        <s v=" Portland"/>
        <s v=" San Francisco"/>
        <s v=" Seattle"/>
      </sharedItems>
    </cacheField>
    <cacheField name="[Measures].[Sum of Quantity Ordered]" caption="Sum of Quantity Ordered" numFmtId="0" hierarchy="16" level="32767"/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0" memberValueDatatype="130" unbalanced="0"/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2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2" memberValueDatatype="130" unbalanced="0">
      <fieldsUsage count="2">
        <fieldUsage x="-1"/>
        <fieldUsage x="0"/>
      </fieldsUsage>
    </cacheHierarchy>
    <cacheHierarchy uniqueName="[Sales_Data].[Country_code]" caption="Country_code" attribute="1" defaultMemberUniqueName="[Sales_Data].[Country_code].[All]" allUniqueName="[Sales_Data].[Country_code].[All]" dimensionUniqueName="[Sales_Data]" displayFolder="" count="0" memberValueDatatype="130" unbalanced="0"/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0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0" memberValueDatatype="130" unbalanced="0"/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90681712961" backgroundQuery="1" createdVersion="7" refreshedVersion="7" minRefreshableVersion="3" recordCount="0" supportSubquery="1" supportAdvancedDrill="1" xr:uid="{FF84778F-93BC-4377-A3D7-A2546A37000F}">
  <cacheSource type="external" connectionId="6"/>
  <cacheFields count="2">
    <cacheField name="[Sales_Data].[Country_code].[Country_code]" caption="Country_code" numFmtId="0" hierarchy="8" level="1">
      <sharedItems count="8">
        <s v="CA"/>
        <s v="GA"/>
        <s v="MA"/>
        <s v="ME"/>
        <s v="NY"/>
        <s v="OR"/>
        <s v="TX"/>
        <s v="WA"/>
      </sharedItems>
    </cacheField>
    <cacheField name="[Measures].[Sum of Quantity Ordered]" caption="Sum of Quantity Ordered" numFmtId="0" hierarchy="16" level="32767"/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0" memberValueDatatype="130" unbalanced="0"/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2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0" memberValueDatatype="130" unbalanced="0"/>
    <cacheHierarchy uniqueName="[Sales_Data].[Country_code]" caption="Country_code" attribute="1" defaultMemberUniqueName="[Sales_Data].[Country_code].[All]" allUniqueName="[Sales_Data].[Country_code].[All]" dimensionUniqueName="[Sales_Data]" displayFolder="" count="2" memberValueDatatype="130" unbalanced="0">
      <fieldsUsage count="2">
        <fieldUsage x="-1"/>
        <fieldUsage x="0"/>
      </fieldsUsage>
    </cacheHierarchy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0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0" memberValueDatatype="130" unbalanced="0"/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" refreshedDate="45282.890682060184" backgroundQuery="1" createdVersion="7" refreshedVersion="7" minRefreshableVersion="3" recordCount="0" supportSubquery="1" supportAdvancedDrill="1" xr:uid="{7887299C-831F-4D37-A219-F1726C9DDC9B}">
  <cacheSource type="external" connectionId="6"/>
  <cacheFields count="2">
    <cacheField name="[Sales_Data].[Product].[Product]" caption="Product" numFmtId="0" hierarchy="1" level="1">
      <sharedItems count="5">
        <s v="AA Batteries (4-pack)"/>
        <s v="AAA Batteries (4-pack)"/>
        <s v="Lightning Charging Cable"/>
        <s v="USB-C Charging Cable"/>
        <s v="Wired Headphones"/>
      </sharedItems>
    </cacheField>
    <cacheField name="[Measures].[Sum of Quantity Ordered]" caption="Sum of Quantity Ordered" numFmtId="0" hierarchy="16" level="32767"/>
  </cacheFields>
  <cacheHierarchies count="19">
    <cacheHierarchy uniqueName="[Sales_Data].[Order ID]" caption="Order ID" attribute="1" defaultMemberUniqueName="[Sales_Data].[Order ID].[All]" allUniqueName="[Sales_Data].[Order ID].[All]" dimensionUniqueName="[Sales_Data]" displayFolder="" count="0" memberValueDatatype="20" unbalanced="0"/>
    <cacheHierarchy uniqueName="[Sales_Data].[Product]" caption="Product" attribute="1" defaultMemberUniqueName="[Sales_Data].[Product].[All]" allUniqueName="[Sales_Data].[Product].[All]" dimensionUniqueName="[Sales_Data]" displayFolder="" count="2" memberValueDatatype="130" unbalanced="0">
      <fieldsUsage count="2">
        <fieldUsage x="-1"/>
        <fieldUsage x="0"/>
      </fieldsUsage>
    </cacheHierarchy>
    <cacheHierarchy uniqueName="[Sales_Data].[Quantity Ordered]" caption="Quantity Ordered" attribute="1" defaultMemberUniqueName="[Sales_Data].[Quantity Ordered].[All]" allUniqueName="[Sales_Data].[Quantity Ordered].[All]" dimensionUniqueName="[Sales_Data]" displayFolder="" count="0" memberValueDatatype="20" unbalanced="0"/>
    <cacheHierarchy uniqueName="[Sales_Data].[Price Each]" caption="Price Each" attribute="1" defaultMemberUniqueName="[Sales_Data].[Price Each].[All]" allUniqueName="[Sales_Data].[Price Each].[All]" dimensionUniqueName="[Sales_Data]" displayFolder="" count="0" memberValueDatatype="5" unbalanced="0"/>
    <cacheHierarchy uniqueName="[Sales_Data].[Sales]" caption="Sales" attribute="1" defaultMemberUniqueName="[Sales_Data].[Sales].[All]" allUniqueName="[Sales_Data].[Sales].[All]" dimensionUniqueName="[Sales_Data]" displayFolder="" count="0" memberValueDatatype="5" unbalanced="0"/>
    <cacheHierarchy uniqueName="[Sales_Data].[Order Date]" caption="Order Date" attribute="1" time="1" defaultMemberUniqueName="[Sales_Data].[Order Date].[All]" allUniqueName="[Sales_Data].[Order Date].[All]" dimensionUniqueName="[Sales_Data]" displayFolder="" count="2" memberValueDatatype="7" unbalanced="0"/>
    <cacheHierarchy uniqueName="[Sales_Data].[Street]" caption="Street" attribute="1" defaultMemberUniqueName="[Sales_Data].[Street].[All]" allUniqueName="[Sales_Data].[Street].[All]" dimensionUniqueName="[Sales_Data]" displayFolder="" count="0" memberValueDatatype="130" unbalanced="0"/>
    <cacheHierarchy uniqueName="[Sales_Data].[City]" caption="City" attribute="1" defaultMemberUniqueName="[Sales_Data].[City].[All]" allUniqueName="[Sales_Data].[City].[All]" dimensionUniqueName="[Sales_Data]" displayFolder="" count="0" memberValueDatatype="130" unbalanced="0"/>
    <cacheHierarchy uniqueName="[Sales_Data].[Country_code]" caption="Country_code" attribute="1" defaultMemberUniqueName="[Sales_Data].[Country_code].[All]" allUniqueName="[Sales_Data].[Country_code].[All]" dimensionUniqueName="[Sales_Data]" displayFolder="" count="0" memberValueDatatype="130" unbalanced="0"/>
    <cacheHierarchy uniqueName="[Sales_Data].[Zip]" caption="Zip" attribute="1" defaultMemberUniqueName="[Sales_Data].[Zip].[All]" allUniqueName="[Sales_Data].[Zip].[All]" dimensionUniqueName="[Sales_Data]" displayFolder="" count="0" memberValueDatatype="20" unbalanced="0"/>
    <cacheHierarchy uniqueName="[Sales_Data].[Order Date (Year)]" caption="Order Date (Year)" attribute="1" defaultMemberUniqueName="[Sales_Data].[Order Date (Year)].[All]" allUniqueName="[Sales_Data].[Order Date (Year)].[All]" dimensionUniqueName="[Sales_Data]" displayFolder="" count="0" memberValueDatatype="130" unbalanced="0"/>
    <cacheHierarchy uniqueName="[Sales_Data].[Order Date (Quarter)]" caption="Order Date (Quarter)" attribute="1" defaultMemberUniqueName="[Sales_Data].[Order Date (Quarter)].[All]" allUniqueName="[Sales_Data].[Order Date (Quarter)].[All]" dimensionUniqueName="[Sales_Data]" displayFolder="" count="0" memberValueDatatype="130" unbalanced="0"/>
    <cacheHierarchy uniqueName="[Sales_Data].[Order Date (Month)]" caption="Order Date (Month)" attribute="1" defaultMemberUniqueName="[Sales_Data].[Order Date (Month)].[All]" allUniqueName="[Sales_Data].[Order Date (Month)].[All]" dimensionUniqueName="[Sales_Data]" displayFolder="" count="0" memberValueDatatype="130" unbalanced="0"/>
    <cacheHierarchy uniqueName="[Sales_Data].[Order Date (Month Index)]" caption="Order Date (Month Index)" attribute="1" defaultMemberUniqueName="[Sales_Data].[Order Date (Month Index)].[All]" allUniqueName="[Sales_Data].[Order Date (Month Index)].[All]" dimensionUniqueName="[Sales_Data]" displayFolder="" count="0" memberValueDatatype="20" unbalanced="0" hidden="1"/>
    <cacheHierarchy uniqueName="[Measures].[__XL_Count Sales_Data]" caption="__XL_Count Sales_Data" measure="1" displayFolder="" measureGroup="Sales_Data" count="0" hidden="1"/>
    <cacheHierarchy uniqueName="[Measures].[__No measures defined]" caption="__No measures defined" measure="1" displayFolder="" count="0" hidden="1"/>
    <cacheHierarchy uniqueName="[Measures].[Sum of Quantity Ordered]" caption="Sum of Quantity Ordered" measure="1" displayFolder="" measureGroup="Sales_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]" caption="Count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]" caption="Sum of Sales" measure="1" displayFolder="" measureGroup="Sale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Sales_Data" uniqueName="[Sales_Data]" caption="Sales_Data"/>
  </dimensions>
  <measureGroups count="1">
    <measureGroup name="Sales_Data" caption="Sales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1B3DFD-D423-4995-8D22-219664A8BF44}" name="City Wise Sales" cacheId="1066" applyNumberFormats="0" applyBorderFormats="0" applyFontFormats="0" applyPatternFormats="0" applyAlignmentFormats="0" applyWidthHeightFormats="1" dataCaption="Values" updatedVersion="7" minRefreshableVersion="5" useAutoFormatting="1" subtotalHiddenItems="1" itemPrintTitles="1" createdVersion="7" indent="0" outline="1" outlineData="1" multipleFieldFilters="0" chartFormat="10">
  <location ref="B4:C14" firstHeaderRow="1" firstDataRow="1" firstDataCol="1"/>
  <pivotFields count="2">
    <pivotField axis="axisRow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  <pivotField dataField="1" subtotalTop="0" showAll="0" defaultSubtotal="0"/>
  </pivotFields>
  <rowFields count="1">
    <field x="0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Sales" fld="1" baseField="0" baseItem="4" numFmtId="164"/>
  </dataFields>
  <chartFormats count="2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Sum of Sales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577008-3EC2-4C21-AA72-EFECB1DF2B19}" name="city wise qty" cacheId="1078" applyNumberFormats="0" applyBorderFormats="0" applyFontFormats="0" applyPatternFormats="0" applyAlignmentFormats="0" applyWidthHeightFormats="1" dataCaption="Values" updatedVersion="7" minRefreshableVersion="5" useAutoFormatting="1" itemPrintTitles="1" createdVersion="7" indent="0" outline="1" outlineData="1" multipleFieldFilters="0">
  <location ref="B6:C16" firstHeaderRow="1" firstDataRow="1" firstDataCol="1"/>
  <pivotFields count="2">
    <pivotField axis="axisRow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  <pivotField dataField="1" subtotalTop="0" showAll="0" defaultSubtotal="0"/>
  </pivotFields>
  <rowFields count="1">
    <field x="0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Total Quantity" fld="1" baseField="0" baseItem="0"/>
  </dataField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Total Quantity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87E9B15-C380-4FF2-BA7E-77682A0F5410}" name="Total Sales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L21:L2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Sales" fld="0" baseField="0" baseItem="0" numFmtId="164"/>
  </dataField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Sum of Sales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0410D6-AABB-4289-96C4-6D254CD43790}" name="Year Wise Sales" cacheId="1075" applyNumberFormats="0" applyBorderFormats="0" applyFontFormats="0" applyPatternFormats="0" applyAlignmentFormats="0" applyWidthHeightFormats="1" dataCaption="Values" updatedVersion="7" minRefreshableVersion="5" useAutoFormatting="1" itemPrintTitles="1" createdVersion="7" indent="0" outline="1" outlineData="1" multipleFieldFilters="0">
  <location ref="B26:D39" firstHeaderRow="0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Sales" fld="0" baseField="0" baseItem="0" numFmtId="164"/>
    <dataField name="Sum of Quantity Ordered" fld="2" baseField="0" baseItem="0"/>
  </dataField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Sum of Sales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32B186-7642-4B56-87AE-B9FF3556234F}" name="Country Wise Sales" cacheId="1069" applyNumberFormats="0" applyBorderFormats="0" applyFontFormats="0" applyPatternFormats="0" applyAlignmentFormats="0" applyWidthHeightFormats="1" dataCaption="Values" updatedVersion="7" minRefreshableVersion="5" useAutoFormatting="1" itemPrintTitles="1" createdVersion="7" indent="0" outline="1" outlineData="1" multipleFieldFilters="0">
  <location ref="L4:M10" firstHeaderRow="1" firstDataRow="1" firstDataCol="1"/>
  <pivotFields count="2"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Sales" fld="0" baseField="0" baseItem="0" numFmtId="164"/>
  </dataField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Sum of Sales"/>
  </pivotHierarchies>
  <pivotTableStyleInfo name="PivotStyleLight16" showRowHeaders="1" showColHeaders="1" showRowStripes="0" showColStripes="0" showLastColumn="1"/>
  <filters count="1">
    <filter fld="1" type="count" id="35" iMeasureHier="18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9078155-0CFF-4217-81C6-F59A72D9A891}" name="Product Wise Sales" cacheId="1072" applyNumberFormats="0" applyBorderFormats="0" applyFontFormats="0" applyPatternFormats="0" applyAlignmentFormats="0" applyWidthHeightFormats="1" dataCaption="Values" updatedVersion="7" minRefreshableVersion="5" useAutoFormatting="1" itemPrintTitles="1" createdVersion="7" indent="0" outline="1" outlineData="1" multipleFieldFilters="0" chartFormat="12">
  <location ref="G4:H24" firstHeaderRow="1" firstDataRow="1" firstDataCol="1"/>
  <pivotFields count="2">
    <pivotField axis="axisRow" allDrilled="1" subtotalTop="0" showAll="0" dataSourceSort="1" defaultSubtotal="0" defaultAttributeDrillState="1">
      <items count="1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</items>
    </pivotField>
    <pivotField dataField="1" subtotalTop="0" showAll="0" defaultSubtotal="0"/>
  </pivotFields>
  <rowFields count="1">
    <field x="0"/>
  </rowFields>
  <row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Sales" fld="1" baseField="0" baseItem="1" numFmtId="164"/>
  </dataFields>
  <chartFormats count="4"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Sum of Sales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85707C-A779-4C19-9F2D-DDBFB44C1D54}" name="product wise qty" cacheId="1084" applyNumberFormats="0" applyBorderFormats="0" applyFontFormats="0" applyPatternFormats="0" applyAlignmentFormats="0" applyWidthHeightFormats="1" dataCaption="Values" updatedVersion="7" minRefreshableVersion="5" useAutoFormatting="1" itemPrintTitles="1" createdVersion="7" indent="0" outline="1" outlineData="1" multipleFieldFilters="0" chartFormat="10">
  <location ref="E6:F12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1"/>
    </i>
    <i>
      <x/>
    </i>
    <i>
      <x v="3"/>
    </i>
    <i>
      <x v="2"/>
    </i>
    <i>
      <x v="4"/>
    </i>
    <i t="grand">
      <x/>
    </i>
  </rowItems>
  <colItems count="1">
    <i/>
  </colItems>
  <dataFields count="1">
    <dataField name="Total Quantity" fld="1" baseField="0" baseItem="0"/>
  </dataFields>
  <chartFormats count="6">
    <chartFormat chart="9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9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9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9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9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Total Quantity"/>
    <pivotHierarchy dragToData="1"/>
    <pivotHierarchy dragToData="1" caption="Sum of Sales"/>
  </pivotHierarchies>
  <pivotTableStyleInfo name="PivotStyleLight16" showRowHeaders="1" showColHeaders="1" showRowStripes="0" showColStripes="0" showLastColumn="1"/>
  <filters count="1">
    <filter fld="0" type="count" id="1" iMeasureHier="16">
      <autoFilter ref="A1">
        <filterColumn colId="0">
          <top10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F5165A-842F-40BA-96CD-26789E3DA5F5}" name="Total Quantity" cacheId="4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B28:B29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Quantity Ordered" fld="0" baseField="0" baseItem="0"/>
  </dataField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Sum of Sales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53C3EE-67D4-428C-96CD-C13A2EF4DB5D}" name="month wise qty" cacheId="1087" applyNumberFormats="0" applyBorderFormats="0" applyFontFormats="0" applyPatternFormats="0" applyAlignmentFormats="0" applyWidthHeightFormats="1" dataCaption="Values" updatedVersion="7" minRefreshableVersion="5" useAutoFormatting="1" itemPrintTitles="1" createdVersion="7" indent="0" outline="1" outlineData="1" multipleFieldFilters="0">
  <location ref="J28:K41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Total Quantity" fld="0" baseField="0" baseItem="0"/>
  </dataField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Total Quantity"/>
    <pivotHierarchy dragToData="1"/>
    <pivotHierarchy dragToData="1" caption="Sum of Sales"/>
  </pivotHierarchies>
  <pivotTableStyleInfo name="PivotStyleLight16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D69796-39DA-433F-9EBE-E70B79E551C6}" name="country wise qty" cacheId="1081" applyNumberFormats="0" applyBorderFormats="0" applyFontFormats="0" applyPatternFormats="0" applyAlignmentFormats="0" applyWidthHeightFormats="1" dataCaption="Values" updatedVersion="7" minRefreshableVersion="5" useAutoFormatting="1" itemPrintTitles="1" createdVersion="7" indent="0" outline="1" outlineData="1" multipleFieldFilters="0">
  <location ref="J6:K15" firstHeaderRow="1" firstDataRow="1" firstDataCol="1"/>
  <pivotFields count="2"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dataField="1" subtotalTop="0" showAll="0" defaultSubtotal="0"/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Total Quantity" fld="1" baseField="0" baseItem="0"/>
  </dataFields>
  <pivotHierarchies count="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Total Quantity"/>
    <pivotHierarchy dragToData="1"/>
    <pivotHierarchy dragToData="1" caption="Sum of Sales"/>
  </pivotHierarchies>
  <pivotTableStyleInfo name="PivotStyleLight16"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_Data">
        <x15:activeTabTopLevelEntity name="[Sale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6B2BEED-0F22-4F5C-B07D-EBE64CCC59D0}" name="Table1" displayName="Table1" ref="O4:P12" totalsRowShown="0">
  <autoFilter ref="O4:P12" xr:uid="{A6B2BEED-0F22-4F5C-B07D-EBE64CCC59D0}"/>
  <tableColumns count="2">
    <tableColumn id="1" xr3:uid="{8141EF61-7CA0-4630-8164-DC804EBA1CC7}" name="Country" dataDxfId="6"/>
    <tableColumn id="2" xr3:uid="{BBF136BC-2E5B-4AA4-98CB-A0EFE7F43F79}" name="Total_Sales" dataDxfId="5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FD764A2-3848-4520-9AEA-338A2E9465EE}" name="Table2" displayName="Table2" ref="F26:H38" totalsRowShown="0">
  <autoFilter ref="F26:H38" xr:uid="{BFD764A2-3848-4520-9AEA-338A2E9465EE}"/>
  <tableColumns count="3">
    <tableColumn id="1" xr3:uid="{9EE1EFCE-7C58-47CD-9481-38AC9D71DD5B}" name="Month" dataDxfId="4"/>
    <tableColumn id="2" xr3:uid="{C91AA739-AF3B-4947-84AC-9EA3C3A51F9D}" name="Total Sales" dataDxfId="3"/>
    <tableColumn id="3" xr3:uid="{6DCDA935-755B-4CC3-86CD-F72B13FF6467}" name="Total Units Sold" dataDxfId="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Custom 1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Timeline_Order_Date" xr10:uid="{487122CA-55A8-45E3-9583-6747855AEE08}" sourceName="[Sales_Data].[Order Date]">
  <pivotTables>
    <pivotTable tabId="3" name="City Wise Sales"/>
    <pivotTable tabId="3" name="Country Wise Sales"/>
    <pivotTable tabId="3" name="Product Wise Sales"/>
    <pivotTable tabId="3" name="Year Wise Sales"/>
    <pivotTable tabId="6" name="city wise qty"/>
    <pivotTable tabId="6" name="country wise qty"/>
    <pivotTable tabId="6" name="product wise qty"/>
    <pivotTable tabId="6" name="month wise qty"/>
  </pivotTables>
  <state minimalRefreshVersion="6" lastRefreshVersion="6" pivotCacheId="1824438818" filterType="unknown">
    <bounds startDate="2019-01-01T00:00:00" endDate="2020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Order Date" xr10:uid="{D63BA311-6C54-4DB1-B6BE-22EBEE3D97DB}" cache="Timeline_Order_Date" caption="Order Date" level="2" selectionLevel="2" scrollPosition="2019-01-01T00:00:00" style="Sales_Timeline"/>
</timelines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table" Target="../tables/table2.xml"/><Relationship Id="rId3" Type="http://schemas.openxmlformats.org/officeDocument/2006/relationships/pivotTable" Target="../pivotTables/pivotTable3.xml"/><Relationship Id="rId7" Type="http://schemas.openxmlformats.org/officeDocument/2006/relationships/table" Target="../tables/table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6" Type="http://schemas.openxmlformats.org/officeDocument/2006/relationships/printerSettings" Target="../printerSettings/printerSettings2.bin"/><Relationship Id="rId5" Type="http://schemas.openxmlformats.org/officeDocument/2006/relationships/pivotTable" Target="../pivotTables/pivotTable10.xml"/><Relationship Id="rId4" Type="http://schemas.openxmlformats.org/officeDocument/2006/relationships/pivotTable" Target="../pivotTables/pivotTable9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6D59A6-8792-4663-A6FE-C92631258648}">
  <dimension ref="B2:P39"/>
  <sheetViews>
    <sheetView workbookViewId="0">
      <selection activeCell="O26" sqref="O26:P36"/>
    </sheetView>
  </sheetViews>
  <sheetFormatPr defaultRowHeight="15" x14ac:dyDescent="0.25"/>
  <cols>
    <col min="2" max="2" width="13.140625" bestFit="1" customWidth="1"/>
    <col min="3" max="3" width="14.42578125" bestFit="1" customWidth="1"/>
    <col min="4" max="4" width="23.5703125" bestFit="1" customWidth="1"/>
    <col min="5" max="5" width="11" bestFit="1" customWidth="1"/>
    <col min="6" max="6" width="12.7109375" bestFit="1" customWidth="1"/>
    <col min="7" max="7" width="28.140625" bestFit="1" customWidth="1"/>
    <col min="8" max="8" width="14.42578125" bestFit="1" customWidth="1"/>
    <col min="9" max="11" width="11" bestFit="1" customWidth="1"/>
    <col min="12" max="12" width="13.140625" bestFit="1" customWidth="1"/>
    <col min="13" max="13" width="14.42578125" bestFit="1" customWidth="1"/>
    <col min="14" max="14" width="11" bestFit="1" customWidth="1"/>
    <col min="15" max="15" width="10.28515625" bestFit="1" customWidth="1"/>
    <col min="16" max="16" width="13.28515625" bestFit="1" customWidth="1"/>
    <col min="17" max="368" width="10.42578125" bestFit="1" customWidth="1"/>
    <col min="369" max="369" width="12" bestFit="1" customWidth="1"/>
  </cols>
  <sheetData>
    <row r="2" spans="2:16" x14ac:dyDescent="0.25">
      <c r="B2" s="9" t="s">
        <v>42</v>
      </c>
      <c r="C2" s="9"/>
      <c r="G2" s="9" t="s">
        <v>39</v>
      </c>
      <c r="H2" s="9"/>
      <c r="L2" s="9" t="s">
        <v>29</v>
      </c>
      <c r="M2" s="9"/>
      <c r="N2" s="9"/>
      <c r="O2" s="9"/>
      <c r="P2" s="9"/>
    </row>
    <row r="4" spans="2:16" x14ac:dyDescent="0.25">
      <c r="B4" s="2" t="s">
        <v>0</v>
      </c>
      <c r="C4" t="s">
        <v>41</v>
      </c>
      <c r="G4" s="2" t="s">
        <v>0</v>
      </c>
      <c r="H4" t="s">
        <v>41</v>
      </c>
      <c r="L4" s="2" t="s">
        <v>0</v>
      </c>
      <c r="M4" t="s">
        <v>41</v>
      </c>
      <c r="O4" t="s">
        <v>48</v>
      </c>
      <c r="P4" t="s">
        <v>49</v>
      </c>
    </row>
    <row r="5" spans="2:16" x14ac:dyDescent="0.25">
      <c r="B5" s="3" t="s">
        <v>30</v>
      </c>
      <c r="C5" s="4">
        <v>2795498.5799999991</v>
      </c>
      <c r="G5" s="3" t="s">
        <v>1</v>
      </c>
      <c r="H5" s="4">
        <v>453818.73999999894</v>
      </c>
      <c r="L5" s="3" t="s">
        <v>21</v>
      </c>
      <c r="M5" s="4">
        <v>13711289.840000007</v>
      </c>
      <c r="O5" s="3" t="s">
        <v>21</v>
      </c>
      <c r="P5" s="4">
        <f>GETPIVOTDATA("[Measures].[Sum of Sales]",$L$4,"[Sales_Data].[Country_code]","[Sales_Data].[Country_code].&amp;[CA]")</f>
        <v>13711289.840000007</v>
      </c>
    </row>
    <row r="6" spans="2:16" x14ac:dyDescent="0.25">
      <c r="B6" s="3" t="s">
        <v>31</v>
      </c>
      <c r="C6" s="4">
        <v>1819081.7699999993</v>
      </c>
      <c r="G6" s="3" t="s">
        <v>2</v>
      </c>
      <c r="H6" s="4">
        <v>2434707.5699999998</v>
      </c>
      <c r="L6" s="3" t="s">
        <v>22</v>
      </c>
      <c r="M6" s="4">
        <v>2795498.5799999991</v>
      </c>
      <c r="O6" s="3" t="s">
        <v>22</v>
      </c>
      <c r="P6" s="4">
        <f>GETPIVOTDATA("[Measures].[Sum of Sales]",$L$4,"[Sales_Data].[Country_code]","[Sales_Data].[Country_code].&amp;[GA]")</f>
        <v>2795498.5799999991</v>
      </c>
    </row>
    <row r="7" spans="2:16" x14ac:dyDescent="0.25">
      <c r="B7" s="3" t="s">
        <v>32</v>
      </c>
      <c r="C7" s="4">
        <v>3660315.12</v>
      </c>
      <c r="G7" s="3" t="s">
        <v>3</v>
      </c>
      <c r="H7" s="4">
        <v>1131974.5299999991</v>
      </c>
      <c r="L7" s="3" t="s">
        <v>23</v>
      </c>
      <c r="M7" s="4">
        <v>3660315.12</v>
      </c>
      <c r="O7" s="3" t="s">
        <v>23</v>
      </c>
      <c r="P7" s="4">
        <f>GETPIVOTDATA("[Measures].[Sum of Sales]",$L$4,"[Sales_Data].[Country_code]","[Sales_Data].[Country_code].&amp;[MA]")</f>
        <v>3660315.12</v>
      </c>
    </row>
    <row r="8" spans="2:16" x14ac:dyDescent="0.25">
      <c r="B8" s="3" t="s">
        <v>33</v>
      </c>
      <c r="C8" s="4">
        <v>2766260.4499999993</v>
      </c>
      <c r="G8" s="3" t="s">
        <v>4</v>
      </c>
      <c r="H8" s="4">
        <v>2355558.0099999998</v>
      </c>
      <c r="L8" s="3" t="s">
        <v>25</v>
      </c>
      <c r="M8" s="4">
        <v>4662976.810000008</v>
      </c>
      <c r="O8" s="3" t="s">
        <v>24</v>
      </c>
      <c r="P8" s="4" t="e">
        <f>GETPIVOTDATA("[Measures].[Sum of Sales]",$L$4,"[Sales_Data].[Country_code]","[Sales_Data].[Country_code].&amp;[ME]")</f>
        <v>#REF!</v>
      </c>
    </row>
    <row r="9" spans="2:16" x14ac:dyDescent="0.25">
      <c r="B9" s="3" t="s">
        <v>34</v>
      </c>
      <c r="C9" s="4">
        <v>5451570.810000007</v>
      </c>
      <c r="G9" s="3" t="s">
        <v>5</v>
      </c>
      <c r="H9" s="4">
        <v>106118.40000000001</v>
      </c>
      <c r="L9" s="3" t="s">
        <v>27</v>
      </c>
      <c r="M9" s="4">
        <v>4585342.2200000109</v>
      </c>
      <c r="O9" s="3" t="s">
        <v>25</v>
      </c>
      <c r="P9" s="4">
        <f>GETPIVOTDATA("[Measures].[Sum of Sales]",$L$4,"[Sales_Data].[Country_code]","[Sales_Data].[Country_code].&amp;[NY]")</f>
        <v>4662976.810000008</v>
      </c>
    </row>
    <row r="10" spans="2:16" x14ac:dyDescent="0.25">
      <c r="B10" s="3" t="s">
        <v>35</v>
      </c>
      <c r="C10" s="4">
        <v>4662976.810000008</v>
      </c>
      <c r="G10" s="3" t="s">
        <v>6</v>
      </c>
      <c r="H10" s="4">
        <v>92725.880000000019</v>
      </c>
      <c r="L10" s="3" t="s">
        <v>20</v>
      </c>
      <c r="M10" s="4">
        <v>29415422.570000004</v>
      </c>
      <c r="O10" s="3" t="s">
        <v>26</v>
      </c>
      <c r="P10" s="4" t="e">
        <f>GETPIVOTDATA("[Measures].[Sum of Sales]",$L$4,"[Sales_Data].[Country_code]","[Sales_Data].[Country_code].&amp;[OR]")</f>
        <v>#REF!</v>
      </c>
    </row>
    <row r="11" spans="2:16" x14ac:dyDescent="0.25">
      <c r="B11" s="3" t="s">
        <v>36</v>
      </c>
      <c r="C11" s="4">
        <v>2320337.6199999992</v>
      </c>
      <c r="G11" s="3" t="s">
        <v>7</v>
      </c>
      <c r="H11" s="4">
        <v>2348550</v>
      </c>
      <c r="O11" s="3" t="s">
        <v>27</v>
      </c>
      <c r="P11" s="4">
        <f>GETPIVOTDATA("[Measures].[Sum of Sales]",$L$4,"[Sales_Data].[Country_code]","[Sales_Data].[Country_code].&amp;[TX]")</f>
        <v>4585342.2200000109</v>
      </c>
    </row>
    <row r="12" spans="2:16" x14ac:dyDescent="0.25">
      <c r="B12" s="3" t="s">
        <v>37</v>
      </c>
      <c r="C12" s="4">
        <v>8259719.0300000161</v>
      </c>
      <c r="G12" s="3" t="s">
        <v>8</v>
      </c>
      <c r="H12" s="4">
        <v>1345265.4599999997</v>
      </c>
      <c r="O12" s="3" t="s">
        <v>28</v>
      </c>
      <c r="P12" s="4" t="e">
        <f>GETPIVOTDATA("[Measures].[Sum of Sales]",$L$4,"[Sales_Data].[Country_code]","[Sales_Data].[Country_code].&amp;[WA]")</f>
        <v>#REF!</v>
      </c>
    </row>
    <row r="13" spans="2:16" x14ac:dyDescent="0.25">
      <c r="B13" s="3" t="s">
        <v>38</v>
      </c>
      <c r="C13" s="4">
        <v>2747605.49</v>
      </c>
      <c r="G13" s="3" t="s">
        <v>9</v>
      </c>
      <c r="H13" s="4">
        <v>1445400</v>
      </c>
    </row>
    <row r="14" spans="2:16" x14ac:dyDescent="0.25">
      <c r="B14" s="3" t="s">
        <v>20</v>
      </c>
      <c r="C14" s="4">
        <v>34483365.68</v>
      </c>
      <c r="G14" s="3" t="s">
        <v>10</v>
      </c>
      <c r="H14" s="4">
        <v>3318600</v>
      </c>
    </row>
    <row r="15" spans="2:16" x14ac:dyDescent="0.25">
      <c r="G15" s="3" t="s">
        <v>11</v>
      </c>
      <c r="H15" s="4">
        <v>4792900</v>
      </c>
    </row>
    <row r="16" spans="2:16" x14ac:dyDescent="0.25">
      <c r="G16" s="3" t="s">
        <v>12</v>
      </c>
      <c r="H16" s="4">
        <v>387600</v>
      </c>
    </row>
    <row r="17" spans="2:13" x14ac:dyDescent="0.25">
      <c r="G17" s="3" t="s">
        <v>13</v>
      </c>
      <c r="H17" s="4">
        <v>399600</v>
      </c>
    </row>
    <row r="18" spans="2:13" x14ac:dyDescent="0.25">
      <c r="G18" s="3" t="s">
        <v>14</v>
      </c>
      <c r="H18" s="4">
        <v>347004.4499999999</v>
      </c>
    </row>
    <row r="19" spans="2:13" x14ac:dyDescent="0.25">
      <c r="G19" s="3" t="s">
        <v>15</v>
      </c>
      <c r="H19" s="4">
        <v>8035900</v>
      </c>
      <c r="L19" s="6" t="s">
        <v>47</v>
      </c>
    </row>
    <row r="20" spans="2:13" x14ac:dyDescent="0.25">
      <c r="G20" s="3" t="s">
        <v>16</v>
      </c>
      <c r="H20" s="4">
        <v>4127958.7200000118</v>
      </c>
    </row>
    <row r="21" spans="2:13" x14ac:dyDescent="0.25">
      <c r="G21" s="3" t="s">
        <v>17</v>
      </c>
      <c r="H21" s="4">
        <v>286453.4499999999</v>
      </c>
      <c r="L21" t="s">
        <v>41</v>
      </c>
    </row>
    <row r="22" spans="2:13" x14ac:dyDescent="0.25">
      <c r="G22" s="3" t="s">
        <v>18</v>
      </c>
      <c r="H22" s="4">
        <v>826800</v>
      </c>
      <c r="L22" s="4">
        <v>34483365.68</v>
      </c>
      <c r="M22" s="4">
        <f>GETPIVOTDATA("[Measures].[Sum of Sales]",$L$21)</f>
        <v>34483365.68</v>
      </c>
    </row>
    <row r="23" spans="2:13" x14ac:dyDescent="0.25">
      <c r="G23" s="3" t="s">
        <v>19</v>
      </c>
      <c r="H23" s="4">
        <v>246430.46999999994</v>
      </c>
    </row>
    <row r="24" spans="2:13" x14ac:dyDescent="0.25">
      <c r="B24" s="9" t="s">
        <v>46</v>
      </c>
      <c r="C24" s="9"/>
      <c r="G24" s="3" t="s">
        <v>20</v>
      </c>
      <c r="H24" s="4">
        <v>34483365.68</v>
      </c>
    </row>
    <row r="26" spans="2:13" x14ac:dyDescent="0.25">
      <c r="B26" s="2" t="s">
        <v>0</v>
      </c>
      <c r="C26" t="s">
        <v>41</v>
      </c>
      <c r="D26" t="s">
        <v>40</v>
      </c>
      <c r="F26" t="s">
        <v>62</v>
      </c>
      <c r="G26" s="3" t="s">
        <v>47</v>
      </c>
      <c r="H26" t="s">
        <v>63</v>
      </c>
    </row>
    <row r="27" spans="2:13" x14ac:dyDescent="0.25">
      <c r="B27" s="3" t="s">
        <v>51</v>
      </c>
      <c r="C27" s="4">
        <v>1813586.4400000002</v>
      </c>
      <c r="D27" s="1">
        <v>10862</v>
      </c>
      <c r="F27" s="3" t="s">
        <v>51</v>
      </c>
      <c r="G27" s="4">
        <f>GETPIVOTDATA("[Measures].[Sum of Sales]",$B$26,"[Sales_Data].[Order Date (Month)]","[Sales_Data].[Order Date (Month)].&amp;[Jan]")</f>
        <v>1813586.4400000002</v>
      </c>
      <c r="H27" s="8">
        <f>GETPIVOTDATA("[Measures].[Sum of Quantity Ordered]",$B$26,"[Sales_Data].[Order Date (Month)]","[Sales_Data].[Order Date (Month)].&amp;[Jan]")</f>
        <v>10862</v>
      </c>
      <c r="L27" s="4"/>
      <c r="M27" s="4"/>
    </row>
    <row r="28" spans="2:13" x14ac:dyDescent="0.25">
      <c r="B28" s="3" t="s">
        <v>52</v>
      </c>
      <c r="C28" s="4">
        <v>2202022.4199999981</v>
      </c>
      <c r="D28" s="1">
        <v>13449</v>
      </c>
      <c r="F28" s="3" t="s">
        <v>52</v>
      </c>
      <c r="G28" s="4">
        <f>GETPIVOTDATA("[Measures].[Sum of Sales]",$B$26,"[Sales_Data].[Order Date (Month)]","[Sales_Data].[Order Date (Month)].&amp;[Feb]")</f>
        <v>2202022.4199999981</v>
      </c>
      <c r="H28" s="8">
        <f>GETPIVOTDATA("[Measures].[Sum of Quantity Ordered]",$B$26,"[Sales_Data].[Order Date (Month)]","[Sales_Data].[Order Date (Month)].&amp;[Feb]")</f>
        <v>13449</v>
      </c>
      <c r="K28" s="10" t="str">
        <f>_xlfn.CONCAT("Total Sales : ",TEXT(GETPIVOTDATA("[Measures].[Sum of Sales]",$B$26),"$0,00"))</f>
        <v>Total Sales : $3,44,83,366</v>
      </c>
      <c r="L28" s="10"/>
      <c r="M28" s="10"/>
    </row>
    <row r="29" spans="2:13" x14ac:dyDescent="0.25">
      <c r="B29" s="3" t="s">
        <v>53</v>
      </c>
      <c r="C29" s="4">
        <v>2807100.3800000036</v>
      </c>
      <c r="D29" s="1">
        <v>17005</v>
      </c>
      <c r="F29" s="3" t="s">
        <v>53</v>
      </c>
      <c r="G29" s="4">
        <f>GETPIVOTDATA("[Measures].[Sum of Sales]",$B$26,"[Sales_Data].[Order Date (Month)]","[Sales_Data].[Order Date (Month)].&amp;[Mar]")</f>
        <v>2807100.3800000036</v>
      </c>
      <c r="H29" s="8">
        <f>GETPIVOTDATA("[Measures].[Sum of Quantity Ordered]",$B$26,"[Sales_Data].[Order Date (Month)]","[Sales_Data].[Order Date (Month)].&amp;[Mar]")</f>
        <v>17005</v>
      </c>
    </row>
    <row r="30" spans="2:13" x14ac:dyDescent="0.25">
      <c r="B30" s="3" t="s">
        <v>54</v>
      </c>
      <c r="C30" s="4">
        <v>3390670.2400000044</v>
      </c>
      <c r="D30" s="1">
        <v>20558</v>
      </c>
      <c r="F30" s="3" t="s">
        <v>54</v>
      </c>
      <c r="G30" s="4">
        <f>GETPIVOTDATA("[Measures].[Sum of Sales]",$B$26,"[Sales_Data].[Order Date (Month)]","[Sales_Data].[Order Date (Month)].&amp;[Apr]")</f>
        <v>3390670.2400000044</v>
      </c>
      <c r="H30" s="8">
        <f>GETPIVOTDATA("[Measures].[Sum of Quantity Ordered]",$B$26,"[Sales_Data].[Order Date (Month)]","[Sales_Data].[Order Date (Month)].&amp;[Apr]")</f>
        <v>20558</v>
      </c>
    </row>
    <row r="31" spans="2:13" x14ac:dyDescent="0.25">
      <c r="B31" s="3" t="s">
        <v>55</v>
      </c>
      <c r="C31" s="4">
        <v>3152606.7500000005</v>
      </c>
      <c r="D31" s="1">
        <v>18667</v>
      </c>
      <c r="F31" s="3" t="s">
        <v>55</v>
      </c>
      <c r="G31" s="4">
        <f>GETPIVOTDATA("[Measures].[Sum of Sales]",$B$26,"[Sales_Data].[Order Date (Month)]","[Sales_Data].[Order Date (Month)].&amp;[May]")</f>
        <v>3152606.7500000005</v>
      </c>
      <c r="H31" s="8">
        <f>GETPIVOTDATA("[Measures].[Sum of Quantity Ordered]",$B$26,"[Sales_Data].[Order Date (Month)]","[Sales_Data].[Order Date (Month)].&amp;[May]")</f>
        <v>18667</v>
      </c>
    </row>
    <row r="32" spans="2:13" x14ac:dyDescent="0.25">
      <c r="B32" s="3" t="s">
        <v>56</v>
      </c>
      <c r="C32" s="4">
        <v>2577802.2600000002</v>
      </c>
      <c r="D32" s="1">
        <v>15253</v>
      </c>
      <c r="F32" s="3" t="s">
        <v>56</v>
      </c>
      <c r="G32" s="4">
        <f>GETPIVOTDATA("[Measures].[Sum of Sales]",$B$26,"[Sales_Data].[Order Date (Month)]","[Sales_Data].[Order Date (Month)].&amp;[Jun]")</f>
        <v>2577802.2600000002</v>
      </c>
      <c r="H32" s="8">
        <f>GETPIVOTDATA("[Measures].[Sum of Quantity Ordered]",$B$26,"[Sales_Data].[Order Date (Month)]","[Sales_Data].[Order Date (Month)].&amp;[Jun]")</f>
        <v>15253</v>
      </c>
    </row>
    <row r="33" spans="2:8" x14ac:dyDescent="0.25">
      <c r="B33" s="3" t="s">
        <v>50</v>
      </c>
      <c r="C33" s="4">
        <v>2647775.7599999984</v>
      </c>
      <c r="D33" s="1">
        <v>16072</v>
      </c>
      <c r="F33" s="3" t="s">
        <v>50</v>
      </c>
      <c r="G33" s="4">
        <f>GETPIVOTDATA("[Measures].[Sum of Sales]",$B$26,"[Sales_Data].[Order Date (Month)]","[Sales_Data].[Order Date (Month)].&amp;[Jul]")</f>
        <v>2647775.7599999984</v>
      </c>
      <c r="H33" s="8">
        <f>GETPIVOTDATA("[Measures].[Sum of Quantity Ordered]",$B$26,"[Sales_Data].[Order Date (Month)]","[Sales_Data].[Order Date (Month)].&amp;[Jul]")</f>
        <v>16072</v>
      </c>
    </row>
    <row r="34" spans="2:8" x14ac:dyDescent="0.25">
      <c r="B34" s="3" t="s">
        <v>57</v>
      </c>
      <c r="C34" s="4">
        <v>2244467.8799999985</v>
      </c>
      <c r="D34" s="1">
        <v>13448</v>
      </c>
      <c r="F34" s="3" t="s">
        <v>57</v>
      </c>
      <c r="G34" s="4">
        <f>GETPIVOTDATA("[Measures].[Sum of Sales]",$B$26,"[Sales_Data].[Order Date (Month)]","[Sales_Data].[Order Date (Month)].&amp;[Aug]")</f>
        <v>2244467.8799999985</v>
      </c>
      <c r="H34" s="8">
        <f>GETPIVOTDATA("[Measures].[Sum of Quantity Ordered]",$B$26,"[Sales_Data].[Order Date (Month)]","[Sales_Data].[Order Date (Month)].&amp;[Aug]")</f>
        <v>13448</v>
      </c>
    </row>
    <row r="35" spans="2:8" x14ac:dyDescent="0.25">
      <c r="B35" s="3" t="s">
        <v>58</v>
      </c>
      <c r="C35" s="4">
        <v>2097560.1299999994</v>
      </c>
      <c r="D35" s="1">
        <v>13109</v>
      </c>
      <c r="F35" s="3" t="s">
        <v>58</v>
      </c>
      <c r="G35" s="4">
        <f>GETPIVOTDATA("[Measures].[Sum of Sales]",$B$26,"[Sales_Data].[Order Date (Month)]","[Sales_Data].[Order Date (Month)].&amp;[Sep]")</f>
        <v>2097560.1299999994</v>
      </c>
      <c r="H35" s="8">
        <f>GETPIVOTDATA("[Measures].[Sum of Quantity Ordered]",$B$26,"[Sales_Data].[Order Date (Month)]","[Sales_Data].[Order Date (Month)].&amp;[Sep]")</f>
        <v>13109</v>
      </c>
    </row>
    <row r="36" spans="2:8" x14ac:dyDescent="0.25">
      <c r="B36" s="3" t="s">
        <v>59</v>
      </c>
      <c r="C36" s="4">
        <v>3736726.879999998</v>
      </c>
      <c r="D36" s="1">
        <v>22703</v>
      </c>
      <c r="F36" s="3" t="s">
        <v>59</v>
      </c>
      <c r="G36" s="4">
        <f>GETPIVOTDATA("[Measures].[Sum of Sales]",$B$26,"[Sales_Data].[Order Date (Month)]","[Sales_Data].[Order Date (Month)].&amp;[Oct]")</f>
        <v>3736726.879999998</v>
      </c>
      <c r="H36" s="8">
        <f>GETPIVOTDATA("[Measures].[Sum of Quantity Ordered]",$B$26,"[Sales_Data].[Order Date (Month)]","[Sales_Data].[Order Date (Month)].&amp;[Oct]")</f>
        <v>22703</v>
      </c>
    </row>
    <row r="37" spans="2:8" x14ac:dyDescent="0.25">
      <c r="B37" s="3" t="s">
        <v>60</v>
      </c>
      <c r="C37" s="4">
        <v>3199603.2000000067</v>
      </c>
      <c r="D37" s="1">
        <v>19798</v>
      </c>
      <c r="F37" s="3" t="s">
        <v>60</v>
      </c>
      <c r="G37" s="4">
        <f>GETPIVOTDATA("[Measures].[Sum of Sales]",$B$26,"[Sales_Data].[Order Date (Month)]","[Sales_Data].[Order Date (Month)].&amp;[Nov]")</f>
        <v>3199603.2000000067</v>
      </c>
      <c r="H37" s="8">
        <f>GETPIVOTDATA("[Measures].[Sum of Quantity Ordered]",$B$26,"[Sales_Data].[Order Date (Month)]","[Sales_Data].[Order Date (Month)].&amp;[Nov]")</f>
        <v>19798</v>
      </c>
    </row>
    <row r="38" spans="2:8" x14ac:dyDescent="0.25">
      <c r="B38" s="3" t="s">
        <v>61</v>
      </c>
      <c r="C38" s="4">
        <v>4613443.340000012</v>
      </c>
      <c r="D38" s="1">
        <v>28114</v>
      </c>
      <c r="F38" s="3" t="s">
        <v>61</v>
      </c>
      <c r="G38" s="4">
        <f>GETPIVOTDATA("[Measures].[Sum of Sales]",$B$26,"[Sales_Data].[Order Date (Month)]","[Sales_Data].[Order Date (Month)].&amp;[Dec]")</f>
        <v>4613443.340000012</v>
      </c>
      <c r="H38" s="8">
        <f>GETPIVOTDATA("[Measures].[Sum of Quantity Ordered]",$B$26,"[Sales_Data].[Order Date (Month)]","[Sales_Data].[Order Date (Month)].&amp;[Dec]")</f>
        <v>28114</v>
      </c>
    </row>
    <row r="39" spans="2:8" x14ac:dyDescent="0.25">
      <c r="B39" s="3" t="s">
        <v>20</v>
      </c>
      <c r="C39" s="4">
        <v>34483365.68</v>
      </c>
      <c r="D39" s="1">
        <v>209038</v>
      </c>
    </row>
  </sheetData>
  <mergeCells count="5">
    <mergeCell ref="G2:H2"/>
    <mergeCell ref="B2:C2"/>
    <mergeCell ref="B24:C24"/>
    <mergeCell ref="L2:P2"/>
    <mergeCell ref="K28:M28"/>
  </mergeCells>
  <pageMargins left="0.7" right="0.7" top="0.75" bottom="0.75" header="0.3" footer="0.3"/>
  <pageSetup orientation="portrait" r:id="rId6"/>
  <tableParts count="2">
    <tablePart r:id="rId7"/>
    <tablePart r:id="rId8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4E9FC8-B034-4A45-8DE6-1F5519156F4A}">
  <dimension ref="B4:K41"/>
  <sheetViews>
    <sheetView topLeftCell="A4" workbookViewId="0">
      <selection activeCell="D15" sqref="D15"/>
    </sheetView>
  </sheetViews>
  <sheetFormatPr defaultRowHeight="15" x14ac:dyDescent="0.25"/>
  <cols>
    <col min="2" max="2" width="13.85546875" bestFit="1" customWidth="1"/>
    <col min="3" max="3" width="13.7109375" bestFit="1" customWidth="1"/>
    <col min="4" max="4" width="23.5703125" bestFit="1" customWidth="1"/>
    <col min="5" max="5" width="23.140625" bestFit="1" customWidth="1"/>
    <col min="6" max="6" width="13.7109375" bestFit="1" customWidth="1"/>
    <col min="10" max="10" width="13.140625" bestFit="1" customWidth="1"/>
    <col min="11" max="11" width="13.7109375" bestFit="1" customWidth="1"/>
  </cols>
  <sheetData>
    <row r="4" spans="2:11" x14ac:dyDescent="0.25">
      <c r="B4" s="9" t="s">
        <v>43</v>
      </c>
      <c r="C4" s="9"/>
      <c r="E4" s="9" t="s">
        <v>44</v>
      </c>
      <c r="F4" s="9"/>
      <c r="J4" s="9" t="s">
        <v>65</v>
      </c>
      <c r="K4" s="9"/>
    </row>
    <row r="6" spans="2:11" x14ac:dyDescent="0.25">
      <c r="B6" s="2" t="s">
        <v>0</v>
      </c>
      <c r="C6" t="s">
        <v>45</v>
      </c>
      <c r="E6" s="2" t="s">
        <v>0</v>
      </c>
      <c r="F6" t="s">
        <v>45</v>
      </c>
      <c r="J6" s="2" t="s">
        <v>0</v>
      </c>
      <c r="K6" t="s">
        <v>45</v>
      </c>
    </row>
    <row r="7" spans="2:11" x14ac:dyDescent="0.25">
      <c r="B7" s="3" t="s">
        <v>30</v>
      </c>
      <c r="C7" s="1">
        <v>16602</v>
      </c>
      <c r="E7" s="3" t="s">
        <v>6</v>
      </c>
      <c r="F7" s="1">
        <v>31012</v>
      </c>
      <c r="J7" s="3" t="s">
        <v>21</v>
      </c>
      <c r="K7" s="1">
        <v>83514</v>
      </c>
    </row>
    <row r="8" spans="2:11" x14ac:dyDescent="0.25">
      <c r="B8" s="3" t="s">
        <v>31</v>
      </c>
      <c r="C8" s="1">
        <v>11151</v>
      </c>
      <c r="E8" s="3" t="s">
        <v>5</v>
      </c>
      <c r="F8" s="1">
        <v>27635</v>
      </c>
      <c r="J8" s="3" t="s">
        <v>22</v>
      </c>
      <c r="K8" s="1">
        <v>16602</v>
      </c>
    </row>
    <row r="9" spans="2:11" x14ac:dyDescent="0.25">
      <c r="B9" s="3" t="s">
        <v>32</v>
      </c>
      <c r="C9" s="1">
        <v>22524</v>
      </c>
      <c r="E9" s="3" t="s">
        <v>17</v>
      </c>
      <c r="F9" s="1">
        <v>23971</v>
      </c>
      <c r="J9" s="3" t="s">
        <v>23</v>
      </c>
      <c r="K9" s="1">
        <v>22524</v>
      </c>
    </row>
    <row r="10" spans="2:11" x14ac:dyDescent="0.25">
      <c r="B10" s="3" t="s">
        <v>33</v>
      </c>
      <c r="C10" s="1">
        <v>16728</v>
      </c>
      <c r="E10" s="3" t="s">
        <v>14</v>
      </c>
      <c r="F10" s="1">
        <v>23211</v>
      </c>
      <c r="J10" s="3" t="s">
        <v>24</v>
      </c>
      <c r="K10" s="1">
        <v>2750</v>
      </c>
    </row>
    <row r="11" spans="2:11" x14ac:dyDescent="0.25">
      <c r="B11" s="3" t="s">
        <v>34</v>
      </c>
      <c r="C11" s="1">
        <v>33288</v>
      </c>
      <c r="E11" s="3" t="s">
        <v>19</v>
      </c>
      <c r="F11" s="1">
        <v>20553</v>
      </c>
      <c r="J11" s="3" t="s">
        <v>25</v>
      </c>
      <c r="K11" s="1">
        <v>27916</v>
      </c>
    </row>
    <row r="12" spans="2:11" x14ac:dyDescent="0.25">
      <c r="B12" s="3" t="s">
        <v>35</v>
      </c>
      <c r="C12" s="1">
        <v>27916</v>
      </c>
      <c r="E12" s="3" t="s">
        <v>20</v>
      </c>
      <c r="F12" s="1">
        <v>126382</v>
      </c>
      <c r="J12" s="3" t="s">
        <v>26</v>
      </c>
      <c r="K12" s="1">
        <v>11301</v>
      </c>
    </row>
    <row r="13" spans="2:11" x14ac:dyDescent="0.25">
      <c r="B13" s="3" t="s">
        <v>36</v>
      </c>
      <c r="C13" s="1">
        <v>14051</v>
      </c>
      <c r="J13" s="3" t="s">
        <v>27</v>
      </c>
      <c r="K13" s="1">
        <v>27879</v>
      </c>
    </row>
    <row r="14" spans="2:11" x14ac:dyDescent="0.25">
      <c r="B14" s="3" t="s">
        <v>37</v>
      </c>
      <c r="C14" s="1">
        <v>50226</v>
      </c>
      <c r="J14" s="3" t="s">
        <v>28</v>
      </c>
      <c r="K14" s="1">
        <v>16552</v>
      </c>
    </row>
    <row r="15" spans="2:11" x14ac:dyDescent="0.25">
      <c r="B15" s="3" t="s">
        <v>38</v>
      </c>
      <c r="C15" s="1">
        <v>16552</v>
      </c>
      <c r="J15" s="3" t="s">
        <v>20</v>
      </c>
      <c r="K15" s="1">
        <v>209038</v>
      </c>
    </row>
    <row r="16" spans="2:11" x14ac:dyDescent="0.25">
      <c r="B16" s="3" t="s">
        <v>20</v>
      </c>
      <c r="C16" s="1">
        <v>209038</v>
      </c>
    </row>
    <row r="23" spans="2:11" x14ac:dyDescent="0.25">
      <c r="E23" s="10" t="str">
        <f>_xlfn.CONCAT("Total Units Sold : ",GETPIVOTDATA("[Measures].[Sum of Quantity Ordered]",$J$28))</f>
        <v>Total Units Sold : 209038</v>
      </c>
      <c r="F23" s="10"/>
      <c r="G23" s="10"/>
    </row>
    <row r="26" spans="2:11" x14ac:dyDescent="0.25">
      <c r="B26" s="6" t="s">
        <v>45</v>
      </c>
      <c r="J26" s="9" t="s">
        <v>64</v>
      </c>
      <c r="K26" s="9"/>
    </row>
    <row r="28" spans="2:11" x14ac:dyDescent="0.25">
      <c r="B28" t="s">
        <v>40</v>
      </c>
      <c r="J28" s="2" t="s">
        <v>0</v>
      </c>
      <c r="K28" t="s">
        <v>45</v>
      </c>
    </row>
    <row r="29" spans="2:11" x14ac:dyDescent="0.25">
      <c r="B29" s="1">
        <v>209038</v>
      </c>
      <c r="C29" s="7">
        <f>GETPIVOTDATA("[Measures].[Sum of Quantity Ordered]",$B$28)</f>
        <v>209038</v>
      </c>
      <c r="J29" s="3" t="s">
        <v>51</v>
      </c>
      <c r="K29" s="1">
        <v>10862</v>
      </c>
    </row>
    <row r="30" spans="2:11" x14ac:dyDescent="0.25">
      <c r="J30" s="3" t="s">
        <v>52</v>
      </c>
      <c r="K30" s="1">
        <v>13449</v>
      </c>
    </row>
    <row r="31" spans="2:11" x14ac:dyDescent="0.25">
      <c r="J31" s="3" t="s">
        <v>53</v>
      </c>
      <c r="K31" s="1">
        <v>17005</v>
      </c>
    </row>
    <row r="32" spans="2:11" x14ac:dyDescent="0.25">
      <c r="J32" s="3" t="s">
        <v>54</v>
      </c>
      <c r="K32" s="1">
        <v>20558</v>
      </c>
    </row>
    <row r="33" spans="10:11" x14ac:dyDescent="0.25">
      <c r="J33" s="3" t="s">
        <v>55</v>
      </c>
      <c r="K33" s="1">
        <v>18667</v>
      </c>
    </row>
    <row r="34" spans="10:11" x14ac:dyDescent="0.25">
      <c r="J34" s="3" t="s">
        <v>56</v>
      </c>
      <c r="K34" s="1">
        <v>15253</v>
      </c>
    </row>
    <row r="35" spans="10:11" x14ac:dyDescent="0.25">
      <c r="J35" s="3" t="s">
        <v>50</v>
      </c>
      <c r="K35" s="1">
        <v>16072</v>
      </c>
    </row>
    <row r="36" spans="10:11" x14ac:dyDescent="0.25">
      <c r="J36" s="3" t="s">
        <v>57</v>
      </c>
      <c r="K36" s="1">
        <v>13448</v>
      </c>
    </row>
    <row r="37" spans="10:11" x14ac:dyDescent="0.25">
      <c r="J37" s="3" t="s">
        <v>58</v>
      </c>
      <c r="K37" s="1">
        <v>13109</v>
      </c>
    </row>
    <row r="38" spans="10:11" x14ac:dyDescent="0.25">
      <c r="J38" s="3" t="s">
        <v>59</v>
      </c>
      <c r="K38" s="1">
        <v>22703</v>
      </c>
    </row>
    <row r="39" spans="10:11" x14ac:dyDescent="0.25">
      <c r="J39" s="3" t="s">
        <v>60</v>
      </c>
      <c r="K39" s="1">
        <v>19798</v>
      </c>
    </row>
    <row r="40" spans="10:11" x14ac:dyDescent="0.25">
      <c r="J40" s="3" t="s">
        <v>61</v>
      </c>
      <c r="K40" s="1">
        <v>28114</v>
      </c>
    </row>
    <row r="41" spans="10:11" x14ac:dyDescent="0.25">
      <c r="J41" s="3" t="s">
        <v>20</v>
      </c>
      <c r="K41" s="1">
        <v>209038</v>
      </c>
    </row>
  </sheetData>
  <mergeCells count="5">
    <mergeCell ref="B4:C4"/>
    <mergeCell ref="E4:F4"/>
    <mergeCell ref="J4:K4"/>
    <mergeCell ref="J26:K26"/>
    <mergeCell ref="E23:G23"/>
  </mergeCells>
  <pageMargins left="0.7" right="0.7" top="0.75" bottom="0.75" header="0.3" footer="0.3"/>
  <pageSetup orientation="portrait" r:id="rId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0F4B32-8E8B-4BED-8FC9-649AF605DA68}">
  <dimension ref="A1"/>
  <sheetViews>
    <sheetView showGridLines="0" showRowColHeaders="0" tabSelected="1" workbookViewId="0">
      <selection activeCell="J7" sqref="J7"/>
    </sheetView>
  </sheetViews>
  <sheetFormatPr defaultRowHeight="15" x14ac:dyDescent="0.25"/>
  <cols>
    <col min="1" max="16384" width="9.140625" style="5"/>
  </cols>
  <sheetData/>
  <pageMargins left="0.7" right="0.7" top="0.75" bottom="0.75" header="0.3" footer="0.3"/>
  <pageSetup orientation="portrait" r:id="rId1"/>
  <drawing r:id="rId2"/>
  <extLst>
    <ext xmlns:x15="http://schemas.microsoft.com/office/spreadsheetml/2010/11/main" uri="{7E03D99C-DC04-49d9-9315-930204A7B6E9}">
      <x15:timelineRefs>
        <x15:timelineRef r:id="rId3"/>
      </x15:timelineRef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4 8 b e 8 8 e 9 - b 7 8 8 - 4 8 9 2 - 9 4 1 4 - 1 5 8 7 8 9 8 2 8 c 5 a "   x m l n s = " h t t p : / / s c h e m a s . m i c r o s o f t . c o m / D a t a M a s h u p " > A A A A A D g I A A B Q S w M E F A A C A A g A K K K W V 9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C i i l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o o p Z X H h s / W z E F A A C Q F Q A A E w A c A E Z v c m 1 1 b G F z L 1 N l Y 3 R p b 2 4 x L m 0 g o h g A K K A U A A A A A A A A A A A A A A A A A A A A A A A A A A A A x V j f T + M 4 E H 5 H 4 n + w w k t 7 y l a 0 h X 3 Y 3 e 4 K C m g r 7 b F A u X 2 4 U i G T e G l u E 6 f r O C w R 6 v 9 + Y z t N 7 M R u K 3 Q / E B L E H s 9 8 8 8 2 M x 3 Z G A h 6 l F E 3 V 3 / 7 7 / b 3 9 v W y B G Q n R F M c k u z / D H K M R i g n f 3 0 P w M 0 1 z F h A Y u U j j k L D e R Q R S H e / s 3 d 0 N / g v J L / H f 3 Z T n Y Y F + x 5 y w C M d 3 5 8 8 B i e + E s o z w 7 E 7 q R i c U x 0 U W l Z / S l N f 1 l Z 0 D D 3 T B Y g D y O Q p D Q p X u v g e m b / F D T H p T E g P q m / R X 1 l G g f E R w s E C z E 8 5 Z 9 J B z k s 0 / z d T i + S f 0 4 S P i L C e 1 / g l 9 S n 8 Q N M 4 z n i b o I q e K g t r A S R i O 0 z h P a M c J x k f e L c M 0 + 5 6 y R I 5 5 J Y i D 5 n h n N k 4 p J 5 T P u z W E G 0 J x A k q V G d 0 5 N V O O d 9 x g f f T i X Y K k Q K J Y 6 M n P l W 4 k S Z / A y F e + I M x i S v F Y m 2 q B E j Z 0 3 W 2 n N W v n z 0 t M Q 1 g u l Z d K N G t q X v 5 f k e t A a C N X K V E i A o w A 3 G T 6 w J v i Z A n G 5 W d X 4 3 u 8 w P R R Y C u W p I Z U r V d q x a R Q 6 / D E f 2 m y w W E B 4 u S Z r w R T X x m U B Z q c t S a u W B r m A W + N X + e Y 8 o g X S K 4 k o W V h B B V 3 D m n l M A a F 0 8 Z x B R A X U G 0 I 0 p i R L D M E L O l R 0 q 6 n o J i o 8 8 I g z 3 / Z l m 6 n M a Y / k C h P a 8 m 2 D Z e V Q 1 O O v k Q Z 7 0 2 y 8 2 T J i 4 7 8 U M K w n Q S L i D 5 O O E m y z g 0 J U h b C D k T i 8 B u O c 4 j a f V e 4 D q p o H s e r r l F q y x g H Y E 5 K 6 l 7 K c T n a s a L 3 t Z C C 6 n I B W 6 + 8 B T 5 9 L e w r l 8 3 + B q M G N r 9 O F b e 9 t Y j T 3 G B H c 5 D R l h R 0 G 2 7 J O h E M d 0 Q w k B 7 X O b 7 J 6 U r K a f V o R 6 v D K r C q f L a F V k o 5 r R 7 v a P V I + N q q z A 0 e N 2 U 3 V p q 9 O 7 a x / r u l p m 8 U / a 3 b r M 0 L s c d q + + i E 8 r d H P b H A t W E 2 J I w d c 5 w z R m h Q q G m N v + k y j n i 5 / a C H A p 2 R O E o i a P M a i 0 K k 6 l O m Y 9 C e j O 1 X y s J q t U j E 7 7 S o V H Y 8 B C L X e c r J l B e i h W V P X X M H 7 / X 1 4 O q 2 B l t J d L t S U 1 n a c L Q B 3 R 7 6 F f E F + p I G c C z b a t o E C i 7 Z 7 Y X w t Y L g e I S + + W P q 7 R C F / i 5 h M K C C d k v X 2 x I X 3 x 6 X p i L p S X t 0 Y B 0 d u i I 5 f H 0 k V V V Y Y W 1 u / B L j F p G h + 3 R g H A b d B 1 T T S y t U y d U Y C t e z g 5 A M T z k j B N r a L n U 6 c G V I E 7 U 9 R q 8 t 2 b Y q R 3 I M X e n h T p C j 1 y f I w M 7 6 c J c U G e 6 U J J I z b a t 1 n y L 7 u x 0 j j z x L i 5 O I 3 S k 4 c O d g C 4 S D E J W I a U 4 5 K + 6 D N C S O h F Q O e 3 9 G S 2 / V 2 q v N 7 V / n A p Y L E P K q Z r 9 N t l w S i S / u w O v O P G v 2 u P l v s 7 q p z X V y U i V g q 1 A 5 V d N j 4 P K N D q t d T m z t 1 W y o F V S z / 6 1 L d 1 3 k T Y 7 X T N o T / 3 i H g 0 L T V X k V K 7 H I 3 K V 5 8 k C Y H o v q 3 r 7 h I m L C W E e g 9 m 2 O P q A D 0 b 8 6 g 8 P B o Y / 6 8 N t 1 m H C d w E w c p Q 3 5 H r G / F 1 G H K v 0 1 x r z U / h 8 v M p f 4 K X r E 8 t k B j C m r L 4 e r 6 l 2 j d k S T 1 F 2 4 w g y y X r Q y W N / w B 8 Y x m k 2 y S u Y 6 J 6 w Y C Y Z 8 d B p R z I p J C F a i 7 x F h I 3 O x L y M 3 8 p S Y 2 K I a a m 7 I z z w C B F L d 3 G S 1 f j z Y y i / s / 7 2 z N M g T w N G p n f F n 1 R Y 8 k q e J M j 1 H b 3 1 0 T i H 1 4 R Q 9 6 g + O B 3 o z G W l 9 5 T K l R C t p K M U E 5 k L 0 m W C I p 5 a 1 5 U w 5 X r 1 6 z c r x k z i e w j k I s 0 w 5 a q R W S 6 u k Y V Y 9 J U m i g E G B F g x 6 c L Q n z w Q Y w e w C 2 M l j L C / 6 3 j v P Q Z m 3 8 t D c S q y b U Y 3 F L h p 9 r C X + e 9 7 / e e 6 F x j X / D u 1 1 g J S + 9 3 8 D U E s B A i 0 A F A A C A A g A K K K W V 9 5 b P 8 i l A A A A 9 Q A A A B I A A A A A A A A A A A A A A A A A A A A A A E N v b m Z p Z y 9 Q Y W N r Y W d l L n h t b F B L A Q I t A B Q A A g A I A C i i l l c P y u m r p A A A A O k A A A A T A A A A A A A A A A A A A A A A A P E A A A B b Q 2 9 u d G V u d F 9 U e X B l c 1 0 u e G 1 s U E s B A i 0 A F A A C A A g A K K K W V x 4 b P 1 s x B Q A A k B U A A B M A A A A A A A A A A A A A A A A A 4 g E A A E Z v c m 1 1 b G F z L 1 N l Y 3 R p b 2 4 x L m 1 Q S w U G A A A A A A M A A w D C A A A A Y A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D A A A A A A A A A O M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B V F U 3 d k R D d n p v U W E z Z T Z z a 0 V 0 V W F u S G x S e V l X N X p a b T l 5 Y l N C R 2 F X e G x J R 1 p 5 Y j I w Z 1 U y R n N a W E 5 m U k d G M F l R Q U F B Q U F B Q U F B Q U F B Q 2 V E c n M 3 R 2 p B c F E 2 a 0 R J Z T Z o Z n V n a E R r a G x i S E J s Y 2 l C U m R X V n l h V 1 Z 6 Q U F F V F U 3 d k R D d n p v U W E z Z T Z z a 0 V 0 V W F u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N f R G F 0 Y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U 2 F s Z X M g U G l 2 b 3 R z I U N p d H k g V 2 l z Z S B T Y W x l c y I g L z 4 8 R W 5 0 c n k g V H l w Z T 0 i R m l s b G V k Q 2 9 t c G x l d G V S Z X N 1 b H R U b 1 d v c m t z a G V l d C I g V m F s d W U 9 I m w w I i A v P j x F b n R y e S B U e X B l P S J G a W x s Q 2 9 1 b n Q i I F Z h b H V l P S J s M T g 1 O T E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I y V D E 0 O j Q 3 O j E 0 L j Y x N j k 2 O D Z a I i A v P j x F b n R y e S B U e X B l P S J G a W x s Q 2 9 s d W 1 u V H l w Z X M i I F Z h b H V l P S J z Q X d Z R E V R V U p C Z 1 l H Q X c 9 P S I g L z 4 8 R W 5 0 c n k g V H l w Z T 0 i R m l s b E N v b H V t b k 5 h b W V z I i B W Y W x 1 Z T 0 i c 1 s m c X V v d D t P c m R l c i B J R C Z x d W 9 0 O y w m c X V v d D t Q c m 9 k d W N 0 J n F 1 b 3 Q 7 L C Z x d W 9 0 O 1 F 1 Y W 5 0 a X R 5 I E 9 y Z G V y Z W Q m c X V v d D s s J n F 1 b 3 Q 7 U H J p Y 2 U g R W F j a C Z x d W 9 0 O y w m c X V v d D t T Y W x l c y Z x d W 9 0 O y w m c X V v d D t P c m R l c i B E Y X R l J n F 1 b 3 Q 7 L C Z x d W 9 0 O 1 N 0 c m V l d C Z x d W 9 0 O y w m c X V v d D t D a X R 5 J n F 1 b 3 Q 7 L C Z x d W 9 0 O 0 N v d W 5 0 c n l f Y 2 9 k Z S Z x d W 9 0 O y w m c X V v d D t a a X A m c X V v d D t d I i A v P j x F b n R y e S B U e X B l P S J G a W x s U 3 R h d H V z I i B W Y W x 1 Z T 0 i c 0 N v b X B s Z X R l I i A v P j x F b n R y e S B U e X B l P S J R d W V y e U l E I i B W Y W x 1 Z T 0 i c 2 Q 2 M j U 2 M W M 3 L W U 0 Z D U t N G V j M i 0 4 M D F h L W Q 2 O T Q 0 N 2 F j Z G Y x Y i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X 0 R h d G E v Q 2 h h b m d l Z C B U e X B l M S 5 7 T 3 J k Z X I g S U Q s M H 0 m c X V v d D s s J n F 1 b 3 Q 7 U 2 V j d G l v b j E v U 2 F s Z X N f R G F 0 Y S 9 S Z X B s Y W N l Z C B W Y W x 1 Z T E u e 1 B y b 2 R 1 Y 3 Q s M X 0 m c X V v d D s s J n F 1 b 3 Q 7 U 2 V j d G l v b j E v U 2 F s Z X N f R G F 0 Y S 9 D a G F u Z 2 V k I F R 5 c G U x L n t R d W F u d G l 0 e S B P c m R l c m V k L D J 9 J n F 1 b 3 Q 7 L C Z x d W 9 0 O 1 N l Y 3 R p b 2 4 x L 1 N h b G V z X 0 R h d G E v Q 2 h h b m d l Z C B U e X B l M S 5 7 U H J p Y 2 U g R W F j a C w z f S Z x d W 9 0 O y w m c X V v d D t T Z W N 0 a W 9 u M S 9 T Y W x l c 1 9 E Y X R h L 0 N o Y W 5 n Z W Q g V H l w Z T U u e 1 N h b G V z L D R 9 J n F 1 b 3 Q 7 L C Z x d W 9 0 O 1 N l Y 3 R p b 2 4 x L 1 N h b G V z X 0 R h d G E v Q 2 h h b m d l Z C B U e X B l I H d p d G g g T G 9 j Y W x l L n t P c m R l c i B E Y X R l L j E s N H 0 m c X V v d D s s J n F 1 b 3 Q 7 U 2 V j d G l v b j E v U 2 F s Z X N f R G F 0 Y S 9 D a G F u Z 2 V k I F R 5 c G U z L n t Q d X J j a G F z Z S B B Z G R y Z X N z L j E s N X 0 m c X V v d D s s J n F 1 b 3 Q 7 U 2 V j d G l v b j E v U 2 F s Z X N f R G F 0 Y S 9 D a G F u Z 2 V k I F R 5 c G U z L n t Q d X J j a G F z Z S B B Z G R y Z X N z L j I s N n 0 m c X V v d D s s J n F 1 b 3 Q 7 U 2 V j d G l v b j E v U 2 F s Z X N f R G F 0 Y S 9 D a G F u Z 2 V k I F R 5 c G U 0 L n t Q d X J j a G F z Z S B B Z G R y Z X N z L j M u M i w 4 f S Z x d W 9 0 O y w m c X V v d D t T Z W N 0 a W 9 u M S 9 T Y W x l c 1 9 E Y X R h L 0 N o Y W 5 n Z W Q g V H l w Z T Q u e 1 B 1 c m N o Y X N l I E F k Z H J l c 3 M u M y 4 z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T Y W x l c 1 9 E Y X R h L 0 N o Y W 5 n Z W Q g V H l w Z T E u e 0 9 y Z G V y I E l E L D B 9 J n F 1 b 3 Q 7 L C Z x d W 9 0 O 1 N l Y 3 R p b 2 4 x L 1 N h b G V z X 0 R h d G E v U m V w b G F j Z W Q g V m F s d W U x L n t Q c m 9 k d W N 0 L D F 9 J n F 1 b 3 Q 7 L C Z x d W 9 0 O 1 N l Y 3 R p b 2 4 x L 1 N h b G V z X 0 R h d G E v Q 2 h h b m d l Z C B U e X B l M S 5 7 U X V h b n R p d H k g T 3 J k Z X J l Z C w y f S Z x d W 9 0 O y w m c X V v d D t T Z W N 0 a W 9 u M S 9 T Y W x l c 1 9 E Y X R h L 0 N o Y W 5 n Z W Q g V H l w Z T E u e 1 B y a W N l I E V h Y 2 g s M 3 0 m c X V v d D s s J n F 1 b 3 Q 7 U 2 V j d G l v b j E v U 2 F s Z X N f R G F 0 Y S 9 D a G F u Z 2 V k I F R 5 c G U 1 L n t T Y W x l c y w 0 f S Z x d W 9 0 O y w m c X V v d D t T Z W N 0 a W 9 u M S 9 T Y W x l c 1 9 E Y X R h L 0 N o Y W 5 n Z W Q g V H l w Z S B 3 a X R o I E x v Y 2 F s Z S 5 7 T 3 J k Z X I g R G F 0 Z S 4 x L D R 9 J n F 1 b 3 Q 7 L C Z x d W 9 0 O 1 N l Y 3 R p b 2 4 x L 1 N h b G V z X 0 R h d G E v Q 2 h h b m d l Z C B U e X B l M y 5 7 U H V y Y 2 h h c 2 U g Q W R k c m V z c y 4 x L D V 9 J n F 1 b 3 Q 7 L C Z x d W 9 0 O 1 N l Y 3 R p b 2 4 x L 1 N h b G V z X 0 R h d G E v Q 2 h h b m d l Z C B U e X B l M y 5 7 U H V y Y 2 h h c 2 U g Q W R k c m V z c y 4 y L D Z 9 J n F 1 b 3 Q 7 L C Z x d W 9 0 O 1 N l Y 3 R p b 2 4 x L 1 N h b G V z X 0 R h d G E v Q 2 h h b m d l Z C B U e X B l N C 5 7 U H V y Y 2 h h c 2 U g Q W R k c m V z c y 4 z L j I s O H 0 m c X V v d D s s J n F 1 b 3 Q 7 U 2 V j d G l v b j E v U 2 F s Z X N f R G F 0 Y S 9 D a G F u Z 2 V k I F R 5 c G U 0 L n t Q d X J j a G F z Z S B B Z G R y Z X N z L j M u M y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1 9 E Y X R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M Y X N 0 V X B k Y X R l Z C I g V m F s d W U 9 I m Q y M D I z L T E y L T E 1 V D E 4 O j A z O j E 3 L j k 5 M T U z M D J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T G 9 h Z F R v U m V w b 3 J 0 R G l z Y W J s Z W Q i I F Z h b H V l P S J s M S I g L z 4 8 R W 5 0 c n k g V H l w Z T 0 i U X V l c n l H c m 9 1 c E l E I i B W Y W x 1 Z T 0 i c z N i Y m I w Z T l l L T M w M W E t N D M y O S 1 h O T A z L T I x Z W V h M T d l Z T g y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1 w b G U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v T m F 2 a W d h d G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X J h b W V 0 Z X I x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l F 1 Z X J 5 R 3 J v d X B J R C I g V m F s d W U 9 I n M z Y m J i M G U 5 Z S 0 z M D F h L T Q z M j k t Y T k w M y 0 y M W V l Y T E 3 Z W U 4 M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x M i 0 x N V Q x O D o w M z o x N y 4 5 O T Y 1 N D Q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T Y W 1 w b G U l M j B G a W x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l F 1 Z X J 5 R 3 J v d X B J R C I g V m F s d W U 9 I n N j M 2 J i N T M x M y 1 m Y z B h L T Q x Z T g t Y W R k Z S 1 l Y W M 5 M D R i N T Q 2 Y T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y L T E 1 V D E 4 O j A z O j E 4 L j A w M T U z M T F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R y Y W 5 z Z m 9 y b S U y M F N h b X B s Z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U 2 F t c G x l J T I w R m l s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G a W x l P C 9 J d G V t U G F 0 a D 4 8 L 0 l 0 Z W 1 M b 2 N h d G l v b j 4 8 U 3 R h Y m x l R W 5 0 c m l l c z 4 8 R W 5 0 c n k g V H l w Z T 0 i T G 9 h Z F R v U m V w b 3 J 0 R G l z Y W J s Z W Q i I F Z h b H V l P S J s M S I g L z 4 8 R W 5 0 c n k g V H l w Z T 0 i U X V l c n l H c m 9 1 c E l E I i B W Y W x 1 Z T 0 i c z N i Y m I w Z T l l L T M w M W E t N D M y O S 1 h O T A z L T I x Z W V h M T d l Z T g y M S I g L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R n V u Y 3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y L T E 1 V D E 4 O j A z O j E 4 L j A y M D Y 1 M T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R y Y W 5 z Z m 9 y b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G a W x 0 Z X J l Z C U y M E h p Z G R l b i U y M E Z p b G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0 R h d G E v S W 5 2 b 2 t l J T I w Q 3 V z d G 9 t J T I w R n V u Y 3 R p b 2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E Y X R h L 1 J l b W 9 2 Z W Q l M j B P d G h l c i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F e H B h b m R l Z C U y M F R h Y m x l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0 R h d G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E Y X R h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0 R h d G E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E Y X R h L 1 J l c G x h Y 2 V k J T I w V m F s d W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S Z X B s Y W N l Z C U y M F Z h b H V l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0 R h d G E v U m V w b G F j Z W Q l M j B W Y W x 1 Z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E Y X R h L 1 J l b W 9 2 Z W Q l M j B C b G F u a y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E Y X R h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E Y X R h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0 R h d G E v Q 2 h h b m d l Z C U y M F R 5 c G U l M j B 3 a X R o J T I w T G 9 j Y W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T c G x p d C U y M E N v b H V t b i U y M G J 5 J T I w R G V s a W 1 p d G V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0 R h d G E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0 R h d G E v U 3 B s a X Q l M j B D b 2 x 1 b W 4 l M j B i e S U y M E R l b G l t a X R l c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E Y X R h L 0 N o Y W 5 n Z W Q l M j B U e X B l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0 R h d G E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E Y X R h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R G F 0 Y S 9 D a G F u Z 2 V k J T I w V H l w Z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E Y X R h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0 R h d G E v R m l s d G V y Z W Q l M j B S b 3 d z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X V Z 8 d W V O 5 R p L Q + f m 0 Y M p 2 A A A A A A I A A A A A A B B m A A A A A Q A A I A A A A B g i b p S K 0 L N j 2 R k S c c z E 5 u c w Y 1 q I v n b T y 6 X C N J 8 / X q 9 Y A A A A A A 6 A A A A A A g A A I A A A A P i j i Y t X K / l s e D T S H c O n j y R q P V 3 E A L Z d 8 D 4 w E c k a v D 7 o U A A A A L 0 5 U n r B V c F N X c + Q x 4 D j y Q T F m A e 6 r N 3 t 2 E g 7 u z H b g + 7 V u r / s Y G Z y l E t v n u 4 H h R 8 g Z 7 q s 9 2 A L y T + X w f o m Z N h P T o H 8 G t B f m B b 6 N C n T s 9 8 K F F f I Q A A A A P 4 D / S L z 6 q p t 6 6 0 q P p t J J S i G m K I y 6 Z W 7 H L r j S 2 l L O C l X x 7 p Q p L V 4 6 l l 1 W D 4 Z 1 b Z Y U / r E p i j c 7 C m y O 7 6 z R r 4 s U 5 U = < / D a t a M a s h u p > 
</file>

<file path=customXml/itemProps1.xml><?xml version="1.0" encoding="utf-8"?>
<ds:datastoreItem xmlns:ds="http://schemas.openxmlformats.org/officeDocument/2006/customXml" ds:itemID="{4CB80D5C-7AB9-4487-99E3-16FE8470C0A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2</vt:i4>
      </vt:variant>
    </vt:vector>
  </HeadingPairs>
  <TitlesOfParts>
    <vt:vector size="5" baseType="lpstr">
      <vt:lpstr>Sales Pivots</vt:lpstr>
      <vt:lpstr>Quantity Pivots</vt:lpstr>
      <vt:lpstr>Dashboard</vt:lpstr>
      <vt:lpstr>filtered_sales</vt:lpstr>
      <vt:lpstr>filtered_units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RAJ</dc:creator>
  <cp:lastModifiedBy>Rajeshwar Shinde</cp:lastModifiedBy>
  <dcterms:created xsi:type="dcterms:W3CDTF">2015-06-05T18:17:20Z</dcterms:created>
  <dcterms:modified xsi:type="dcterms:W3CDTF">2023-12-22T16:23:57Z</dcterms:modified>
</cp:coreProperties>
</file>